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431" windowWidth="7680" windowHeight="8925" tabRatio="831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" sheetId="5" r:id="rId5"/>
    <sheet name="Classifica punti subiti" sheetId="6" r:id="rId6"/>
  </sheets>
  <definedNames>
    <definedName name="_xlnm.Print_Area" localSheetId="0">'Classifica generale'!$A$1:$T$8</definedName>
    <definedName name="_xlnm.Print_Area" localSheetId="4">'Classifica punti fatti'!$B$1:$N$6</definedName>
    <definedName name="_xlnm.Print_Area" localSheetId="5">'Classifica punti subiti'!$B$1:$N$6</definedName>
    <definedName name="_xlnm.Print_Area" localSheetId="1">'Classifica x giornata'!$A$1:$N$36</definedName>
  </definedNames>
  <calcPr fullCalcOnLoad="1"/>
</workbook>
</file>

<file path=xl/sharedStrings.xml><?xml version="1.0" encoding="utf-8"?>
<sst xmlns="http://schemas.openxmlformats.org/spreadsheetml/2006/main" count="180" uniqueCount="51">
  <si>
    <t>Gianni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</si>
  <si>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</si>
  <si>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</si>
  <si>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</si>
  <si>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</si>
  <si>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</si>
  <si>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</si>
  <si>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</si>
  <si>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</si>
  <si>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</si>
  <si>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</si>
  <si>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</si>
  <si>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</si>
  <si>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</si>
  <si>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</si>
  <si>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</si>
  <si>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</si>
  <si>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</si>
  <si>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</si>
  <si>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</si>
  <si>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</si>
  <si>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</si>
  <si>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</si>
  <si>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</si>
  <si>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</si>
  <si>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</si>
  <si>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</si>
  <si>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Ult.</t>
  </si>
  <si>
    <t>R.S.</t>
  </si>
  <si>
    <t>Ale &amp; Gianlu</t>
  </si>
  <si>
    <t>Andrea N.</t>
  </si>
  <si>
    <t>1co</t>
  </si>
  <si>
    <t>2co</t>
  </si>
  <si>
    <t>3co</t>
  </si>
  <si>
    <t>4co</t>
  </si>
  <si>
    <t>5co</t>
  </si>
  <si>
    <t>6co</t>
  </si>
  <si>
    <t>Qco</t>
  </si>
  <si>
    <t>Sco</t>
  </si>
  <si>
    <t>Fco</t>
  </si>
  <si>
    <t>Opo</t>
  </si>
  <si>
    <t>Qpo</t>
  </si>
  <si>
    <t>Spo</t>
  </si>
  <si>
    <t>Fpo</t>
  </si>
  <si>
    <t>Andrea T.</t>
  </si>
  <si>
    <t>Francesco</t>
  </si>
  <si>
    <t>Maurizio</t>
  </si>
  <si>
    <t>Max &amp; Frank</t>
  </si>
  <si>
    <t>Sc</t>
  </si>
  <si>
    <t>Giacomo</t>
  </si>
  <si>
    <t>Fabrizio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</si>
</sst>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10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b/>
      <sz val="10"/>
      <color indexed="23"/>
      <name val="Verdana"/>
      <family val="2"/>
    </font>
    <font>
      <sz val="10"/>
      <color indexed="22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hair"/>
      <right style="hair"/>
      <top style="hair"/>
      <bottom style="thin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6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65" fontId="9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85" zoomScaleNormal="8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3" width="7.8515625" style="0" customWidth="1"/>
    <col min="4" max="4" width="2.140625" style="0" customWidth="1"/>
    <col min="5" max="5" width="8.00390625" style="0" customWidth="1"/>
    <col min="6" max="6" width="4.00390625" style="0" customWidth="1"/>
    <col min="7" max="7" width="3.57421875" style="0" customWidth="1"/>
    <col min="8" max="8" width="4.00390625" style="0" customWidth="1"/>
    <col min="9" max="9" width="2.140625" style="0" customWidth="1"/>
    <col min="10" max="11" width="0" style="0" hidden="1" customWidth="1"/>
    <col min="12" max="12" width="2.140625" style="0" hidden="1" customWidth="1"/>
    <col min="13" max="14" width="0" style="0" hidden="1" customWidth="1"/>
    <col min="15" max="15" width="2.140625" style="0" hidden="1" customWidth="1"/>
    <col min="16" max="17" width="10.00390625" style="0" customWidth="1"/>
    <col min="18" max="18" width="2.140625" style="0" customWidth="1"/>
    <col min="19" max="20" width="11.140625" style="0" customWidth="1"/>
    <col min="21" max="21" width="5.8515625" style="0" customWidth="1"/>
  </cols>
  <sheetData>
    <row r="1" spans="1:21" s="1" customFormat="1" ht="16.5" customHeight="1">
      <c r="A1" s="52" t="s">
        <v>3</v>
      </c>
      <c r="B1" s="52" t="s">
        <v>1</v>
      </c>
      <c r="C1" s="52" t="s">
        <v>6</v>
      </c>
      <c r="D1" s="25"/>
      <c r="E1" s="23" t="s">
        <v>11</v>
      </c>
      <c r="F1" s="54" t="s">
        <v>11</v>
      </c>
      <c r="G1" s="58"/>
      <c r="H1" s="55"/>
      <c r="I1" s="22"/>
      <c r="J1" s="23" t="s">
        <v>13</v>
      </c>
      <c r="K1" s="23" t="s">
        <v>13</v>
      </c>
      <c r="L1" s="22"/>
      <c r="M1" s="54" t="s">
        <v>15</v>
      </c>
      <c r="N1" s="55"/>
      <c r="O1" s="26"/>
      <c r="P1" s="23" t="s">
        <v>18</v>
      </c>
      <c r="Q1" s="23" t="s">
        <v>18</v>
      </c>
      <c r="R1" s="22"/>
      <c r="S1" s="23" t="s">
        <v>20</v>
      </c>
      <c r="T1" s="23" t="s">
        <v>20</v>
      </c>
      <c r="U1" s="52" t="s">
        <v>27</v>
      </c>
    </row>
    <row r="2" spans="1:21" s="1" customFormat="1" ht="16.5" customHeight="1">
      <c r="A2" s="53"/>
      <c r="B2" s="53"/>
      <c r="C2" s="53"/>
      <c r="D2" s="21"/>
      <c r="E2" s="24" t="s">
        <v>7</v>
      </c>
      <c r="F2" s="14" t="s">
        <v>23</v>
      </c>
      <c r="G2" s="14" t="s">
        <v>24</v>
      </c>
      <c r="H2" s="14" t="s">
        <v>25</v>
      </c>
      <c r="I2" s="21"/>
      <c r="J2" s="24" t="s">
        <v>12</v>
      </c>
      <c r="K2" s="24" t="s">
        <v>14</v>
      </c>
      <c r="L2" s="21"/>
      <c r="M2" s="56" t="s">
        <v>16</v>
      </c>
      <c r="N2" s="57"/>
      <c r="O2" s="21"/>
      <c r="P2" s="24" t="s">
        <v>21</v>
      </c>
      <c r="Q2" s="24" t="s">
        <v>22</v>
      </c>
      <c r="R2" s="21"/>
      <c r="S2" s="24" t="s">
        <v>17</v>
      </c>
      <c r="T2" s="24" t="s">
        <v>19</v>
      </c>
      <c r="U2" s="53"/>
    </row>
    <row r="3" spans="1:21" ht="24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9"/>
      <c r="S3" s="9"/>
      <c r="T3" s="9"/>
      <c r="U3" s="9"/>
    </row>
    <row r="4" spans="1:21" ht="24.75" customHeight="1">
      <c r="A4" s="19">
        <v>1</v>
      </c>
      <c r="B4" s="20" t="s">
        <v>30</v>
      </c>
      <c r="C4" s="19">
        <f>SUM('Classifica x giornata'!O16)</f>
        <v>78</v>
      </c>
      <c r="D4" s="4"/>
      <c r="E4" s="10">
        <f aca="true" t="shared" si="0" ref="E4:E13">SUM(F4:H4)</f>
        <v>43</v>
      </c>
      <c r="F4" s="10">
        <f>COUNTIF('Classifica x giornata'!B12:L16,3)</f>
        <v>24</v>
      </c>
      <c r="G4" s="10">
        <f>COUNTIF('Classifica x giornata'!B12:L16,1)</f>
        <v>6</v>
      </c>
      <c r="H4" s="10">
        <f>COUNTIF('Classifica x giornata'!B12:L16,0)</f>
        <v>13</v>
      </c>
      <c r="I4" s="4"/>
      <c r="J4" s="10">
        <v>47</v>
      </c>
      <c r="K4" s="10">
        <v>35</v>
      </c>
      <c r="L4" s="4"/>
      <c r="M4" s="10">
        <v>1</v>
      </c>
      <c r="N4" s="10" t="s">
        <v>8</v>
      </c>
      <c r="O4" s="4"/>
      <c r="P4" s="10">
        <f aca="true" t="shared" si="1" ref="P4:P13">SUM(S4/E4)</f>
        <v>70.05813953488372</v>
      </c>
      <c r="Q4" s="10">
        <f aca="true" t="shared" si="2" ref="Q4:Q13">SUM(T4/E4)</f>
        <v>67.32558139534883</v>
      </c>
      <c r="R4" s="4"/>
      <c r="S4" s="10">
        <f>'Punteggi fatti'!D43</f>
        <v>3012.5</v>
      </c>
      <c r="T4" s="10">
        <f>'Punteggi subiti'!D43</f>
        <v>2895</v>
      </c>
      <c r="U4" s="10"/>
    </row>
    <row r="5" spans="1:21" ht="24.75" customHeight="1">
      <c r="A5" s="19">
        <v>2</v>
      </c>
      <c r="B5" s="20" t="s">
        <v>50</v>
      </c>
      <c r="C5" s="19">
        <f>SUM('Classifica x giornata'!O26)</f>
        <v>66</v>
      </c>
      <c r="D5" s="4"/>
      <c r="E5" s="10">
        <f t="shared" si="0"/>
        <v>41</v>
      </c>
      <c r="F5" s="32">
        <f>COUNTIF('Classifica x giornata'!B22:L26,3)</f>
        <v>20</v>
      </c>
      <c r="G5" s="32">
        <f>COUNTIF('Classifica x giornata'!B22:L26,1)</f>
        <v>6</v>
      </c>
      <c r="H5" s="32">
        <f>COUNTIF('Classifica x giornata'!B22:L26,0)</f>
        <v>15</v>
      </c>
      <c r="I5" s="4"/>
      <c r="J5" s="10">
        <v>42</v>
      </c>
      <c r="K5" s="10">
        <v>36</v>
      </c>
      <c r="L5" s="4"/>
      <c r="M5" s="10">
        <v>3</v>
      </c>
      <c r="N5" s="10" t="s">
        <v>10</v>
      </c>
      <c r="O5" s="4"/>
      <c r="P5" s="10">
        <f t="shared" si="1"/>
        <v>69.14634146341463</v>
      </c>
      <c r="Q5" s="10">
        <f t="shared" si="2"/>
        <v>67.89024390243902</v>
      </c>
      <c r="R5" s="4"/>
      <c r="S5" s="10">
        <f>'Punteggi fatti'!F43</f>
        <v>2835</v>
      </c>
      <c r="T5" s="10">
        <f>'Punteggi subiti'!F43</f>
        <v>2783.5</v>
      </c>
      <c r="U5" s="10"/>
    </row>
    <row r="6" spans="1:21" ht="24.75" customHeight="1">
      <c r="A6" s="19">
        <v>3</v>
      </c>
      <c r="B6" s="20" t="s">
        <v>44</v>
      </c>
      <c r="C6" s="19">
        <f>SUM('Classifica x giornata'!O21)</f>
        <v>56</v>
      </c>
      <c r="D6" s="4"/>
      <c r="E6" s="10">
        <f t="shared" si="0"/>
        <v>38</v>
      </c>
      <c r="F6" s="10">
        <f>COUNTIF('Classifica x giornata'!B17:L21,3)</f>
        <v>16</v>
      </c>
      <c r="G6" s="10">
        <f>COUNTIF('Classifica x giornata'!B17:L21,1)</f>
        <v>8</v>
      </c>
      <c r="H6" s="10">
        <f>COUNTIF('Classifica x giornata'!B17:L21,0)</f>
        <v>14</v>
      </c>
      <c r="I6" s="4"/>
      <c r="J6" s="10">
        <v>34</v>
      </c>
      <c r="K6" s="10">
        <v>36</v>
      </c>
      <c r="L6" s="4"/>
      <c r="M6" s="10">
        <v>6</v>
      </c>
      <c r="N6" s="10" t="s">
        <v>9</v>
      </c>
      <c r="O6" s="4"/>
      <c r="P6" s="10">
        <f t="shared" si="1"/>
        <v>67.30263157894737</v>
      </c>
      <c r="Q6" s="10">
        <f t="shared" si="2"/>
        <v>67.98684210526316</v>
      </c>
      <c r="R6" s="4"/>
      <c r="S6" s="10">
        <f>'Punteggi fatti'!E43</f>
        <v>2557.5</v>
      </c>
      <c r="T6" s="10">
        <f>'Punteggi subiti'!E43</f>
        <v>2583.5</v>
      </c>
      <c r="U6" s="10"/>
    </row>
    <row r="7" spans="1:21" ht="24.75" customHeight="1">
      <c r="A7" s="19">
        <v>4</v>
      </c>
      <c r="B7" s="20" t="s">
        <v>46</v>
      </c>
      <c r="C7" s="19">
        <f>SUM('Classifica x giornata'!O56)</f>
        <v>53</v>
      </c>
      <c r="D7" s="4"/>
      <c r="E7" s="10">
        <f t="shared" si="0"/>
        <v>34</v>
      </c>
      <c r="F7" s="10">
        <f>COUNTIF('Classifica x giornata'!B52:L56,3)</f>
        <v>15</v>
      </c>
      <c r="G7" s="10">
        <f>COUNTIF('Classifica x giornata'!B52:L56,1)</f>
        <v>8</v>
      </c>
      <c r="H7" s="10">
        <f>COUNTIF('Classifica x giornata'!B52:L56,0)</f>
        <v>11</v>
      </c>
      <c r="I7" s="4"/>
      <c r="J7" s="10">
        <v>45</v>
      </c>
      <c r="K7" s="10">
        <v>69</v>
      </c>
      <c r="L7" s="4"/>
      <c r="M7" s="10">
        <v>9</v>
      </c>
      <c r="N7" s="10" t="s">
        <v>10</v>
      </c>
      <c r="O7" s="4"/>
      <c r="P7" s="10">
        <f t="shared" si="1"/>
        <v>67.32352941176471</v>
      </c>
      <c r="Q7" s="10">
        <f t="shared" si="2"/>
        <v>66.94117647058823</v>
      </c>
      <c r="R7" s="4"/>
      <c r="S7" s="10">
        <f>'Punteggi fatti'!L43</f>
        <v>2289</v>
      </c>
      <c r="T7" s="10">
        <f>'Punteggi subiti'!L43</f>
        <v>2276</v>
      </c>
      <c r="U7" s="10"/>
    </row>
    <row r="8" spans="1:21" ht="24.75" customHeight="1">
      <c r="A8" s="19">
        <v>5</v>
      </c>
      <c r="B8" s="20" t="s">
        <v>0</v>
      </c>
      <c r="C8" s="19">
        <f>SUM('Classifica x giornata'!O41)</f>
        <v>52</v>
      </c>
      <c r="D8" s="4"/>
      <c r="E8" s="10">
        <f t="shared" si="0"/>
        <v>34</v>
      </c>
      <c r="F8" s="10">
        <f>COUNTIF('Classifica x giornata'!B37:L41,3)</f>
        <v>16</v>
      </c>
      <c r="G8" s="10">
        <f>COUNTIF('Classifica x giornata'!B37:L41,1)</f>
        <v>4</v>
      </c>
      <c r="H8" s="10">
        <f>COUNTIF('Classifica x giornata'!B37:L41,0)</f>
        <v>14</v>
      </c>
      <c r="I8" s="4"/>
      <c r="J8" s="10">
        <v>31</v>
      </c>
      <c r="K8" s="10">
        <v>31</v>
      </c>
      <c r="L8" s="4"/>
      <c r="M8" s="10">
        <v>14</v>
      </c>
      <c r="N8" s="10" t="s">
        <v>9</v>
      </c>
      <c r="O8" s="4"/>
      <c r="P8" s="10">
        <f t="shared" si="1"/>
        <v>68.55882352941177</v>
      </c>
      <c r="Q8" s="10">
        <f t="shared" si="2"/>
        <v>66.30882352941177</v>
      </c>
      <c r="R8" s="4"/>
      <c r="S8" s="10">
        <f>'Punteggi fatti'!I43</f>
        <v>2331</v>
      </c>
      <c r="T8" s="10">
        <f>'Punteggi subiti'!I43</f>
        <v>2254.5</v>
      </c>
      <c r="U8" s="10"/>
    </row>
    <row r="9" spans="1:21" ht="24.75" customHeight="1">
      <c r="A9" s="19">
        <v>6</v>
      </c>
      <c r="B9" s="20" t="s">
        <v>49</v>
      </c>
      <c r="C9" s="19">
        <f>SUM('Classifica x giornata'!O36)</f>
        <v>51</v>
      </c>
      <c r="D9" s="4"/>
      <c r="E9" s="10">
        <f t="shared" si="0"/>
        <v>34</v>
      </c>
      <c r="F9" s="10">
        <f>COUNTIF('Classifica x giornata'!B32:L36,3)</f>
        <v>14</v>
      </c>
      <c r="G9" s="10">
        <f>COUNTIF('Classifica x giornata'!B32:L36,1)</f>
        <v>9</v>
      </c>
      <c r="H9" s="10">
        <f>COUNTIF('Classifica x giornata'!B32:L36,0)</f>
        <v>11</v>
      </c>
      <c r="I9" s="4"/>
      <c r="J9" s="10">
        <v>35</v>
      </c>
      <c r="K9" s="10">
        <v>42</v>
      </c>
      <c r="L9" s="4"/>
      <c r="M9" s="10">
        <v>12</v>
      </c>
      <c r="N9" s="10" t="s">
        <v>10</v>
      </c>
      <c r="O9" s="4"/>
      <c r="P9" s="10">
        <f t="shared" si="1"/>
        <v>67.8970588235294</v>
      </c>
      <c r="Q9" s="10">
        <f t="shared" si="2"/>
        <v>66.72058823529412</v>
      </c>
      <c r="R9" s="4"/>
      <c r="S9" s="10">
        <f>'Punteggi fatti'!H43</f>
        <v>2308.5</v>
      </c>
      <c r="T9" s="13">
        <f>'Punteggi subiti'!H43</f>
        <v>2268.5</v>
      </c>
      <c r="U9" s="10"/>
    </row>
    <row r="10" spans="1:21" ht="24.75" customHeight="1">
      <c r="A10" s="19">
        <v>7</v>
      </c>
      <c r="B10" s="20" t="s">
        <v>29</v>
      </c>
      <c r="C10" s="19">
        <f>SUM('Classifica x giornata'!O11)</f>
        <v>48</v>
      </c>
      <c r="D10" s="4"/>
      <c r="E10" s="10">
        <f t="shared" si="0"/>
        <v>39</v>
      </c>
      <c r="F10" s="10">
        <f>COUNTIF('Classifica x giornata'!B7:L11,3)</f>
        <v>12</v>
      </c>
      <c r="G10" s="10">
        <f>COUNTIF('Classifica x giornata'!B7:L11,1)</f>
        <v>12</v>
      </c>
      <c r="H10" s="10">
        <f>COUNTIF('Classifica x giornata'!B7:L11,0)</f>
        <v>15</v>
      </c>
      <c r="I10" s="4"/>
      <c r="J10" s="10">
        <v>33</v>
      </c>
      <c r="K10" s="10">
        <v>43</v>
      </c>
      <c r="L10" s="4"/>
      <c r="M10" s="10">
        <v>7</v>
      </c>
      <c r="N10" s="10" t="s">
        <v>9</v>
      </c>
      <c r="O10" s="4"/>
      <c r="P10" s="10">
        <f t="shared" si="1"/>
        <v>67.12820512820512</v>
      </c>
      <c r="Q10" s="10">
        <f t="shared" si="2"/>
        <v>67.96153846153847</v>
      </c>
      <c r="R10" s="4"/>
      <c r="S10" s="10">
        <f>'Punteggi fatti'!C43</f>
        <v>2618</v>
      </c>
      <c r="T10" s="10">
        <f>'Punteggi subiti'!C43</f>
        <v>2650.5</v>
      </c>
      <c r="U10" s="10"/>
    </row>
    <row r="11" spans="1:21" ht="24.75" customHeight="1">
      <c r="A11" s="41">
        <v>8</v>
      </c>
      <c r="B11" s="42" t="s">
        <v>45</v>
      </c>
      <c r="C11" s="41">
        <f>SUM('Classifica x giornata'!O31)</f>
        <v>37</v>
      </c>
      <c r="D11" s="43"/>
      <c r="E11" s="32">
        <f t="shared" si="0"/>
        <v>33</v>
      </c>
      <c r="F11" s="32">
        <f>COUNTIF('Classifica x giornata'!B27:L31,3)</f>
        <v>8</v>
      </c>
      <c r="G11" s="32">
        <f>COUNTIF('Classifica x giornata'!B27:L31,1)</f>
        <v>13</v>
      </c>
      <c r="H11" s="32">
        <f>COUNTIF('Classifica x giornata'!B27:L31,0)</f>
        <v>12</v>
      </c>
      <c r="I11" s="43"/>
      <c r="J11" s="32">
        <v>45</v>
      </c>
      <c r="K11" s="32">
        <v>69</v>
      </c>
      <c r="L11" s="43"/>
      <c r="M11" s="32">
        <v>9</v>
      </c>
      <c r="N11" s="32" t="s">
        <v>10</v>
      </c>
      <c r="O11" s="43"/>
      <c r="P11" s="32">
        <f t="shared" si="1"/>
        <v>66.71212121212122</v>
      </c>
      <c r="Q11" s="32">
        <f t="shared" si="2"/>
        <v>67.53030303030303</v>
      </c>
      <c r="R11" s="43"/>
      <c r="S11" s="32">
        <f>'Punteggi fatti'!G43</f>
        <v>2201.5</v>
      </c>
      <c r="T11" s="32">
        <f>'Punteggi subiti'!G43</f>
        <v>2228.5</v>
      </c>
      <c r="U11" s="10"/>
    </row>
    <row r="12" spans="1:21" ht="24.75" customHeight="1">
      <c r="A12" s="19">
        <v>9</v>
      </c>
      <c r="B12" s="20" t="s">
        <v>47</v>
      </c>
      <c r="C12" s="19">
        <f>SUM('Classifica x giornata'!O51)</f>
        <v>28</v>
      </c>
      <c r="D12" s="4"/>
      <c r="E12" s="10">
        <f t="shared" si="0"/>
        <v>31</v>
      </c>
      <c r="F12" s="32">
        <f>COUNTIF('Classifica x giornata'!B47:L51,3)</f>
        <v>7</v>
      </c>
      <c r="G12" s="32">
        <f>COUNTIF('Classifica x giornata'!B47:L51,1)</f>
        <v>7</v>
      </c>
      <c r="H12" s="32">
        <f>COUNTIF('Classifica x giornata'!B47:L51,0)</f>
        <v>17</v>
      </c>
      <c r="I12" s="4"/>
      <c r="J12" s="10">
        <v>35</v>
      </c>
      <c r="K12" s="10">
        <v>42</v>
      </c>
      <c r="L12" s="4"/>
      <c r="M12" s="10">
        <v>10</v>
      </c>
      <c r="N12" s="10" t="s">
        <v>9</v>
      </c>
      <c r="O12" s="4"/>
      <c r="P12" s="10">
        <f t="shared" si="1"/>
        <v>63.903225806451616</v>
      </c>
      <c r="Q12" s="10">
        <f t="shared" si="2"/>
        <v>68.30645161290323</v>
      </c>
      <c r="R12" s="4"/>
      <c r="S12" s="10">
        <f>'Punteggi fatti'!K43</f>
        <v>1981</v>
      </c>
      <c r="T12" s="13">
        <f>'Punteggi subiti'!K43</f>
        <v>2117.5</v>
      </c>
      <c r="U12" s="10"/>
    </row>
    <row r="13" spans="1:21" ht="24.75" customHeight="1">
      <c r="A13" s="19">
        <v>10</v>
      </c>
      <c r="B13" s="20" t="s">
        <v>26</v>
      </c>
      <c r="C13" s="19">
        <f>SUM('Classifica x giornata'!O46)</f>
        <v>27</v>
      </c>
      <c r="D13" s="4"/>
      <c r="E13" s="10">
        <f t="shared" si="0"/>
        <v>31</v>
      </c>
      <c r="F13" s="10">
        <f>COUNTIF('Classifica x giornata'!B42:L46,3)</f>
        <v>6</v>
      </c>
      <c r="G13" s="10">
        <f>COUNTIF('Classifica x giornata'!B42:L46,1)</f>
        <v>9</v>
      </c>
      <c r="H13" s="10">
        <f>COUNTIF('Classifica x giornata'!B42:L46,0)</f>
        <v>16</v>
      </c>
      <c r="I13" s="4"/>
      <c r="J13" s="10">
        <v>42</v>
      </c>
      <c r="K13" s="10">
        <v>31</v>
      </c>
      <c r="L13" s="4"/>
      <c r="M13" s="10">
        <v>5</v>
      </c>
      <c r="N13" s="10" t="s">
        <v>9</v>
      </c>
      <c r="O13" s="4"/>
      <c r="P13" s="10">
        <f t="shared" si="1"/>
        <v>65.11290322580645</v>
      </c>
      <c r="Q13" s="10">
        <f t="shared" si="2"/>
        <v>67.2741935483871</v>
      </c>
      <c r="R13" s="4"/>
      <c r="S13" s="10">
        <f>'Punteggi fatti'!J43</f>
        <v>2018.5</v>
      </c>
      <c r="T13" s="10">
        <f>'Punteggi subiti'!J43</f>
        <v>2085.5</v>
      </c>
      <c r="U13" s="10"/>
    </row>
    <row r="14" spans="1:20" ht="14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R14" s="9"/>
      <c r="S14" s="9"/>
      <c r="T14" s="9"/>
    </row>
    <row r="15" spans="1:20" ht="14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R15" s="9"/>
      <c r="S15" s="9"/>
      <c r="T15" s="9"/>
    </row>
    <row r="16" spans="1:20" ht="14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R16" s="9"/>
      <c r="S16" s="9"/>
      <c r="T16" s="9"/>
    </row>
  </sheetData>
  <mergeCells count="7">
    <mergeCell ref="U1:U2"/>
    <mergeCell ref="M1:N1"/>
    <mergeCell ref="A1:A2"/>
    <mergeCell ref="B1:B2"/>
    <mergeCell ref="C1:C2"/>
    <mergeCell ref="M2:N2"/>
    <mergeCell ref="F1:H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1" sqref="A1:A5"/>
    </sheetView>
  </sheetViews>
  <sheetFormatPr defaultColWidth="9.140625" defaultRowHeight="12.75"/>
  <cols>
    <col min="1" max="1" width="20.28125" style="0" customWidth="1"/>
    <col min="13" max="13" width="3.57421875" style="0" customWidth="1"/>
  </cols>
  <sheetData>
    <row r="1" spans="1:20" ht="16.5" customHeight="1">
      <c r="A1" s="65" t="s">
        <v>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/>
      <c r="L1" s="4"/>
      <c r="M1" s="5"/>
      <c r="N1" s="4" t="s">
        <v>2</v>
      </c>
      <c r="O1" s="2"/>
      <c r="P1" s="2"/>
      <c r="Q1" s="2"/>
      <c r="R1" s="2"/>
      <c r="S1" s="2"/>
      <c r="T1" s="2"/>
    </row>
    <row r="2" spans="1:20" ht="16.5" customHeight="1">
      <c r="A2" s="66"/>
      <c r="B2" s="4">
        <v>10</v>
      </c>
      <c r="C2" s="4">
        <v>11</v>
      </c>
      <c r="D2" s="4">
        <v>12</v>
      </c>
      <c r="E2" s="4">
        <v>13</v>
      </c>
      <c r="F2" s="4">
        <v>14</v>
      </c>
      <c r="G2" s="4">
        <v>15</v>
      </c>
      <c r="H2" s="4">
        <v>16</v>
      </c>
      <c r="I2" s="4">
        <v>17</v>
      </c>
      <c r="J2" s="4">
        <v>18</v>
      </c>
      <c r="K2" s="4"/>
      <c r="L2" s="4"/>
      <c r="M2" s="5"/>
      <c r="N2" s="4"/>
      <c r="O2" s="2"/>
      <c r="P2" s="2"/>
      <c r="Q2" s="2"/>
      <c r="R2" s="2"/>
      <c r="S2" s="2"/>
      <c r="T2" s="2"/>
    </row>
    <row r="3" spans="1:20" ht="16.5" customHeight="1">
      <c r="A3" s="66"/>
      <c r="B3" s="4">
        <v>19</v>
      </c>
      <c r="C3" s="4">
        <v>20</v>
      </c>
      <c r="D3" s="4">
        <v>21</v>
      </c>
      <c r="E3" s="4">
        <v>22</v>
      </c>
      <c r="F3" s="4">
        <v>23</v>
      </c>
      <c r="G3" s="4">
        <v>24</v>
      </c>
      <c r="H3" s="4">
        <v>25</v>
      </c>
      <c r="I3" s="4">
        <v>26</v>
      </c>
      <c r="J3" s="4">
        <v>27</v>
      </c>
      <c r="K3" s="4"/>
      <c r="L3" s="4"/>
      <c r="M3" s="5"/>
      <c r="N3" s="4"/>
      <c r="O3" s="2"/>
      <c r="P3" s="2"/>
      <c r="Q3" s="2"/>
      <c r="R3" s="2"/>
      <c r="S3" s="2"/>
      <c r="T3" s="2"/>
    </row>
    <row r="4" spans="1:20" ht="16.5" customHeight="1">
      <c r="A4" s="66"/>
      <c r="B4" s="4" t="s">
        <v>40</v>
      </c>
      <c r="C4" s="4" t="s">
        <v>41</v>
      </c>
      <c r="D4" s="4" t="s">
        <v>42</v>
      </c>
      <c r="E4" s="4" t="s">
        <v>43</v>
      </c>
      <c r="F4" s="4" t="s">
        <v>48</v>
      </c>
      <c r="G4" s="4"/>
      <c r="H4" s="4"/>
      <c r="I4" s="4"/>
      <c r="J4" s="4"/>
      <c r="K4" s="4"/>
      <c r="L4" s="4"/>
      <c r="M4" s="5"/>
      <c r="N4" s="4"/>
      <c r="O4" s="2"/>
      <c r="P4" s="2"/>
      <c r="Q4" s="2"/>
      <c r="R4" s="2"/>
      <c r="S4" s="2"/>
      <c r="T4" s="2"/>
    </row>
    <row r="5" spans="1:20" s="31" customFormat="1" ht="16.5" customHeight="1">
      <c r="A5" s="67"/>
      <c r="B5" s="4" t="s">
        <v>31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" t="s">
        <v>37</v>
      </c>
      <c r="I5" s="4" t="s">
        <v>37</v>
      </c>
      <c r="J5" s="4" t="s">
        <v>38</v>
      </c>
      <c r="K5" s="4" t="s">
        <v>38</v>
      </c>
      <c r="L5" s="4" t="s">
        <v>39</v>
      </c>
      <c r="M5" s="5"/>
      <c r="N5" s="4"/>
      <c r="O5" s="30"/>
      <c r="P5" s="30"/>
      <c r="Q5" s="30"/>
      <c r="R5" s="30"/>
      <c r="S5" s="30"/>
      <c r="T5" s="30"/>
    </row>
    <row r="6" spans="1:20" ht="16.5" customHeight="1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6"/>
      <c r="O6" s="2"/>
      <c r="P6" s="2"/>
      <c r="Q6" s="2"/>
      <c r="R6" s="2"/>
      <c r="S6" s="2"/>
      <c r="T6" s="2"/>
    </row>
    <row r="7" spans="1:20" s="31" customFormat="1" ht="16.5" customHeight="1">
      <c r="A7" s="59" t="s">
        <v>29</v>
      </c>
      <c r="B7" s="35">
        <v>0</v>
      </c>
      <c r="C7" s="35">
        <v>1</v>
      </c>
      <c r="D7" s="35">
        <v>0</v>
      </c>
      <c r="E7" s="35">
        <v>3</v>
      </c>
      <c r="F7" s="35">
        <v>1</v>
      </c>
      <c r="G7" s="35">
        <v>0</v>
      </c>
      <c r="H7" s="35">
        <v>1</v>
      </c>
      <c r="I7" s="35">
        <v>1</v>
      </c>
      <c r="J7" s="35">
        <v>1</v>
      </c>
      <c r="K7" s="45"/>
      <c r="L7" s="45"/>
      <c r="M7" s="36"/>
      <c r="N7" s="35">
        <f aca="true" t="shared" si="0" ref="N7:N56">SUM(B7:L7)</f>
        <v>8</v>
      </c>
      <c r="O7" s="37"/>
      <c r="P7" s="30"/>
      <c r="Q7" s="30"/>
      <c r="R7" s="30"/>
      <c r="S7" s="30"/>
      <c r="T7" s="30"/>
    </row>
    <row r="8" spans="1:20" s="31" customFormat="1" ht="16.5" customHeight="1">
      <c r="A8" s="63"/>
      <c r="B8" s="10">
        <v>1</v>
      </c>
      <c r="C8" s="10">
        <v>0</v>
      </c>
      <c r="D8" s="10">
        <v>0</v>
      </c>
      <c r="E8" s="10">
        <v>3</v>
      </c>
      <c r="F8" s="10">
        <v>1</v>
      </c>
      <c r="G8" s="10">
        <v>3</v>
      </c>
      <c r="H8" s="10">
        <v>3</v>
      </c>
      <c r="I8" s="10">
        <v>0</v>
      </c>
      <c r="J8" s="10">
        <v>3</v>
      </c>
      <c r="K8" s="46"/>
      <c r="L8" s="46"/>
      <c r="M8" s="36"/>
      <c r="N8" s="10">
        <f t="shared" si="0"/>
        <v>14</v>
      </c>
      <c r="O8" s="38"/>
      <c r="P8" s="30"/>
      <c r="Q8" s="30"/>
      <c r="R8" s="30"/>
      <c r="S8" s="30"/>
      <c r="T8" s="30"/>
    </row>
    <row r="9" spans="1:20" s="31" customFormat="1" ht="16.5" customHeight="1">
      <c r="A9" s="63"/>
      <c r="B9" s="10">
        <v>0</v>
      </c>
      <c r="C9" s="10">
        <v>1</v>
      </c>
      <c r="D9" s="10">
        <v>3</v>
      </c>
      <c r="E9" s="10">
        <v>1</v>
      </c>
      <c r="F9" s="10">
        <v>3</v>
      </c>
      <c r="G9" s="10">
        <v>0</v>
      </c>
      <c r="H9" s="10">
        <v>0</v>
      </c>
      <c r="I9" s="10">
        <v>3</v>
      </c>
      <c r="J9" s="10">
        <v>3</v>
      </c>
      <c r="K9" s="46"/>
      <c r="L9" s="46"/>
      <c r="M9" s="36"/>
      <c r="N9" s="10">
        <f t="shared" si="0"/>
        <v>14</v>
      </c>
      <c r="O9" s="38"/>
      <c r="P9" s="30"/>
      <c r="Q9" s="30"/>
      <c r="R9" s="30"/>
      <c r="S9" s="30"/>
      <c r="T9" s="30"/>
    </row>
    <row r="10" spans="1:20" s="31" customFormat="1" ht="16.5" customHeight="1">
      <c r="A10" s="63"/>
      <c r="B10" s="10">
        <v>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6"/>
      <c r="N10" s="10">
        <f t="shared" si="0"/>
        <v>0</v>
      </c>
      <c r="O10" s="38"/>
      <c r="P10" s="30"/>
      <c r="Q10" s="30"/>
      <c r="R10" s="30"/>
      <c r="S10" s="30"/>
      <c r="T10" s="30"/>
    </row>
    <row r="11" spans="1:20" ht="16.5" customHeight="1">
      <c r="A11" s="64"/>
      <c r="B11" s="39">
        <v>3</v>
      </c>
      <c r="C11" s="39">
        <v>1</v>
      </c>
      <c r="D11" s="39">
        <v>0</v>
      </c>
      <c r="E11" s="39">
        <v>0</v>
      </c>
      <c r="F11" s="39">
        <v>1</v>
      </c>
      <c r="G11" s="39">
        <v>0</v>
      </c>
      <c r="H11" s="39">
        <v>1</v>
      </c>
      <c r="I11" s="39">
        <v>3</v>
      </c>
      <c r="J11" s="39">
        <v>0</v>
      </c>
      <c r="K11" s="39">
        <v>3</v>
      </c>
      <c r="L11" s="39">
        <v>0</v>
      </c>
      <c r="M11" s="36"/>
      <c r="N11" s="39">
        <f t="shared" si="0"/>
        <v>12</v>
      </c>
      <c r="O11" s="40">
        <f>SUM(N7:N11)</f>
        <v>48</v>
      </c>
      <c r="P11" s="2"/>
      <c r="Q11" s="2"/>
      <c r="R11" s="2"/>
      <c r="S11" s="2"/>
      <c r="T11" s="2"/>
    </row>
    <row r="12" spans="1:20" ht="16.5" customHeight="1">
      <c r="A12" s="59" t="s">
        <v>30</v>
      </c>
      <c r="B12" s="35">
        <v>3</v>
      </c>
      <c r="C12" s="35">
        <v>1</v>
      </c>
      <c r="D12" s="35">
        <v>0</v>
      </c>
      <c r="E12" s="35">
        <v>0</v>
      </c>
      <c r="F12" s="35">
        <v>0</v>
      </c>
      <c r="G12" s="35">
        <v>0</v>
      </c>
      <c r="H12" s="35">
        <v>1</v>
      </c>
      <c r="I12" s="35">
        <v>0</v>
      </c>
      <c r="J12" s="35">
        <v>0</v>
      </c>
      <c r="K12" s="45"/>
      <c r="L12" s="45"/>
      <c r="M12" s="36"/>
      <c r="N12" s="35">
        <f t="shared" si="0"/>
        <v>5</v>
      </c>
      <c r="O12" s="37"/>
      <c r="P12" s="2"/>
      <c r="Q12" s="2"/>
      <c r="R12" s="2"/>
      <c r="S12" s="2"/>
      <c r="T12" s="2"/>
    </row>
    <row r="13" spans="1:20" ht="16.5" customHeight="1">
      <c r="A13" s="60"/>
      <c r="B13" s="10">
        <v>1</v>
      </c>
      <c r="C13" s="10">
        <v>3</v>
      </c>
      <c r="D13" s="10">
        <v>0</v>
      </c>
      <c r="E13" s="10">
        <v>3</v>
      </c>
      <c r="F13" s="10">
        <v>0</v>
      </c>
      <c r="G13" s="10">
        <v>3</v>
      </c>
      <c r="H13" s="10">
        <v>0</v>
      </c>
      <c r="I13" s="10">
        <v>3</v>
      </c>
      <c r="J13" s="10">
        <v>1</v>
      </c>
      <c r="K13" s="46"/>
      <c r="L13" s="46"/>
      <c r="M13" s="36"/>
      <c r="N13" s="10">
        <f t="shared" si="0"/>
        <v>14</v>
      </c>
      <c r="O13" s="38"/>
      <c r="P13" s="2"/>
      <c r="Q13" s="2"/>
      <c r="R13" s="2"/>
      <c r="S13" s="2"/>
      <c r="T13" s="2"/>
    </row>
    <row r="14" spans="1:20" ht="16.5" customHeight="1">
      <c r="A14" s="60"/>
      <c r="B14" s="10">
        <v>3</v>
      </c>
      <c r="C14" s="10">
        <v>3</v>
      </c>
      <c r="D14" s="10">
        <v>1</v>
      </c>
      <c r="E14" s="10">
        <v>3</v>
      </c>
      <c r="F14" s="10">
        <v>3</v>
      </c>
      <c r="G14" s="10">
        <v>3</v>
      </c>
      <c r="H14" s="10">
        <v>3</v>
      </c>
      <c r="I14" s="10">
        <v>3</v>
      </c>
      <c r="J14" s="10">
        <v>1</v>
      </c>
      <c r="K14" s="46"/>
      <c r="L14" s="46"/>
      <c r="M14" s="36"/>
      <c r="N14" s="10">
        <f t="shared" si="0"/>
        <v>23</v>
      </c>
      <c r="O14" s="38"/>
      <c r="P14" s="2"/>
      <c r="Q14" s="2"/>
      <c r="R14" s="2"/>
      <c r="S14" s="2"/>
      <c r="T14" s="2"/>
    </row>
    <row r="15" spans="1:20" ht="16.5" customHeight="1">
      <c r="A15" s="61"/>
      <c r="B15" s="10">
        <v>3</v>
      </c>
      <c r="C15" s="10">
        <v>3</v>
      </c>
      <c r="D15" s="10">
        <v>3</v>
      </c>
      <c r="E15" s="10">
        <v>3</v>
      </c>
      <c r="F15" s="10">
        <v>3</v>
      </c>
      <c r="G15" s="46"/>
      <c r="H15" s="46"/>
      <c r="I15" s="46"/>
      <c r="J15" s="46"/>
      <c r="K15" s="46"/>
      <c r="L15" s="46"/>
      <c r="M15" s="36"/>
      <c r="N15" s="10">
        <f t="shared" si="0"/>
        <v>15</v>
      </c>
      <c r="O15" s="38"/>
      <c r="P15" s="2"/>
      <c r="Q15" s="2"/>
      <c r="R15" s="2"/>
      <c r="S15" s="2"/>
      <c r="T15" s="2"/>
    </row>
    <row r="16" spans="1:20" ht="16.5" customHeight="1">
      <c r="A16" s="62"/>
      <c r="B16" s="39">
        <v>0</v>
      </c>
      <c r="C16" s="39">
        <v>0</v>
      </c>
      <c r="D16" s="39">
        <v>3</v>
      </c>
      <c r="E16" s="39">
        <v>3</v>
      </c>
      <c r="F16" s="39">
        <v>0</v>
      </c>
      <c r="G16" s="39">
        <v>3</v>
      </c>
      <c r="H16" s="39">
        <v>3</v>
      </c>
      <c r="I16" s="39">
        <v>0</v>
      </c>
      <c r="J16" s="39">
        <v>3</v>
      </c>
      <c r="K16" s="39">
        <v>3</v>
      </c>
      <c r="L16" s="39">
        <v>3</v>
      </c>
      <c r="M16" s="36"/>
      <c r="N16" s="39">
        <f t="shared" si="0"/>
        <v>21</v>
      </c>
      <c r="O16" s="40">
        <f>SUM(N12:N16)</f>
        <v>78</v>
      </c>
      <c r="P16" s="2"/>
      <c r="Q16" s="2"/>
      <c r="R16" s="2"/>
      <c r="S16" s="2"/>
      <c r="T16" s="2"/>
    </row>
    <row r="17" spans="1:20" ht="16.5" customHeight="1">
      <c r="A17" s="59" t="s">
        <v>44</v>
      </c>
      <c r="B17" s="35">
        <v>3</v>
      </c>
      <c r="C17" s="35">
        <v>1</v>
      </c>
      <c r="D17" s="35">
        <v>3</v>
      </c>
      <c r="E17" s="35">
        <v>3</v>
      </c>
      <c r="F17" s="35">
        <v>3</v>
      </c>
      <c r="G17" s="35">
        <v>0</v>
      </c>
      <c r="H17" s="35">
        <v>1</v>
      </c>
      <c r="I17" s="35">
        <v>0</v>
      </c>
      <c r="J17" s="35">
        <v>1</v>
      </c>
      <c r="K17" s="45"/>
      <c r="L17" s="45"/>
      <c r="M17" s="36"/>
      <c r="N17" s="35">
        <f t="shared" si="0"/>
        <v>15</v>
      </c>
      <c r="O17" s="37"/>
      <c r="P17" s="2"/>
      <c r="Q17" s="2"/>
      <c r="R17" s="2"/>
      <c r="S17" s="2"/>
      <c r="T17" s="2"/>
    </row>
    <row r="18" spans="1:20" ht="16.5" customHeight="1">
      <c r="A18" s="60"/>
      <c r="B18" s="10">
        <v>3</v>
      </c>
      <c r="C18" s="10">
        <v>1</v>
      </c>
      <c r="D18" s="10">
        <v>3</v>
      </c>
      <c r="E18" s="10">
        <v>3</v>
      </c>
      <c r="F18" s="10">
        <v>3</v>
      </c>
      <c r="G18" s="10">
        <v>3</v>
      </c>
      <c r="H18" s="10">
        <v>0</v>
      </c>
      <c r="I18" s="10">
        <v>3</v>
      </c>
      <c r="J18" s="10">
        <v>0</v>
      </c>
      <c r="K18" s="46"/>
      <c r="L18" s="46"/>
      <c r="M18" s="36"/>
      <c r="N18" s="10">
        <f t="shared" si="0"/>
        <v>19</v>
      </c>
      <c r="O18" s="38"/>
      <c r="P18" s="2"/>
      <c r="Q18" s="2"/>
      <c r="R18" s="2"/>
      <c r="S18" s="2"/>
      <c r="T18" s="2"/>
    </row>
    <row r="19" spans="1:20" ht="16.5" customHeight="1">
      <c r="A19" s="60"/>
      <c r="B19" s="10">
        <v>0</v>
      </c>
      <c r="C19" s="10">
        <v>3</v>
      </c>
      <c r="D19" s="10">
        <v>3</v>
      </c>
      <c r="E19" s="10">
        <v>1</v>
      </c>
      <c r="F19" s="10">
        <v>0</v>
      </c>
      <c r="G19" s="10">
        <v>1</v>
      </c>
      <c r="H19" s="10">
        <v>0</v>
      </c>
      <c r="I19" s="10">
        <v>3</v>
      </c>
      <c r="J19" s="10">
        <v>0</v>
      </c>
      <c r="K19" s="46"/>
      <c r="L19" s="46"/>
      <c r="M19" s="36"/>
      <c r="N19" s="10">
        <f t="shared" si="0"/>
        <v>11</v>
      </c>
      <c r="O19" s="38"/>
      <c r="P19" s="2"/>
      <c r="Q19" s="2"/>
      <c r="R19" s="2"/>
      <c r="S19" s="2"/>
      <c r="T19" s="2"/>
    </row>
    <row r="20" spans="1:20" ht="16.5" customHeight="1">
      <c r="A20" s="61"/>
      <c r="B20" s="46"/>
      <c r="C20" s="46"/>
      <c r="D20" s="46"/>
      <c r="E20" s="10">
        <v>0</v>
      </c>
      <c r="F20" s="46"/>
      <c r="G20" s="46"/>
      <c r="H20" s="46"/>
      <c r="I20" s="46"/>
      <c r="J20" s="46"/>
      <c r="K20" s="46"/>
      <c r="L20" s="46"/>
      <c r="M20" s="36"/>
      <c r="N20" s="10">
        <f t="shared" si="0"/>
        <v>0</v>
      </c>
      <c r="O20" s="38"/>
      <c r="P20" s="2"/>
      <c r="Q20" s="2"/>
      <c r="R20" s="2"/>
      <c r="S20" s="2"/>
      <c r="T20" s="2"/>
    </row>
    <row r="21" spans="1:20" ht="16.5" customHeight="1">
      <c r="A21" s="62"/>
      <c r="B21" s="39">
        <v>3</v>
      </c>
      <c r="C21" s="39">
        <v>1</v>
      </c>
      <c r="D21" s="39">
        <v>0</v>
      </c>
      <c r="E21" s="39">
        <v>3</v>
      </c>
      <c r="F21" s="39">
        <v>1</v>
      </c>
      <c r="G21" s="39">
        <v>0</v>
      </c>
      <c r="H21" s="39">
        <v>0</v>
      </c>
      <c r="I21" s="39">
        <v>3</v>
      </c>
      <c r="J21" s="39">
        <v>0</v>
      </c>
      <c r="K21" s="39">
        <v>0</v>
      </c>
      <c r="L21" s="46"/>
      <c r="M21" s="36"/>
      <c r="N21" s="39">
        <f t="shared" si="0"/>
        <v>11</v>
      </c>
      <c r="O21" s="40">
        <f>SUM(N17:N21)</f>
        <v>56</v>
      </c>
      <c r="P21" s="2"/>
      <c r="Q21" s="2"/>
      <c r="R21" s="2"/>
      <c r="S21" s="2"/>
      <c r="T21" s="2"/>
    </row>
    <row r="22" spans="1:20" ht="16.5" customHeight="1">
      <c r="A22" s="59" t="s">
        <v>50</v>
      </c>
      <c r="B22" s="35">
        <v>0</v>
      </c>
      <c r="C22" s="35">
        <v>0</v>
      </c>
      <c r="D22" s="35">
        <v>3</v>
      </c>
      <c r="E22" s="35">
        <v>3</v>
      </c>
      <c r="F22" s="35">
        <v>1</v>
      </c>
      <c r="G22" s="35">
        <v>1</v>
      </c>
      <c r="H22" s="35">
        <v>1</v>
      </c>
      <c r="I22" s="35">
        <v>3</v>
      </c>
      <c r="J22" s="35">
        <v>0</v>
      </c>
      <c r="K22" s="45"/>
      <c r="L22" s="45"/>
      <c r="M22" s="36"/>
      <c r="N22" s="35">
        <f t="shared" si="0"/>
        <v>12</v>
      </c>
      <c r="O22" s="37"/>
      <c r="P22" s="2"/>
      <c r="Q22" s="2"/>
      <c r="R22" s="2"/>
      <c r="S22" s="2"/>
      <c r="T22" s="2"/>
    </row>
    <row r="23" spans="1:20" ht="16.5" customHeight="1">
      <c r="A23" s="60"/>
      <c r="B23" s="10">
        <v>0</v>
      </c>
      <c r="C23" s="10">
        <v>3</v>
      </c>
      <c r="D23" s="10">
        <v>3</v>
      </c>
      <c r="E23" s="10">
        <v>1</v>
      </c>
      <c r="F23" s="10">
        <v>1</v>
      </c>
      <c r="G23" s="10">
        <v>1</v>
      </c>
      <c r="H23" s="10">
        <v>3</v>
      </c>
      <c r="I23" s="10">
        <v>0</v>
      </c>
      <c r="J23" s="10">
        <v>3</v>
      </c>
      <c r="K23" s="46"/>
      <c r="L23" s="46"/>
      <c r="M23" s="36"/>
      <c r="N23" s="10">
        <f t="shared" si="0"/>
        <v>15</v>
      </c>
      <c r="O23" s="38"/>
      <c r="P23" s="2"/>
      <c r="Q23" s="2"/>
      <c r="R23" s="2"/>
      <c r="S23" s="2"/>
      <c r="T23" s="2"/>
    </row>
    <row r="24" spans="1:20" ht="16.5" customHeight="1">
      <c r="A24" s="60"/>
      <c r="B24" s="10">
        <v>3</v>
      </c>
      <c r="C24" s="10">
        <v>0</v>
      </c>
      <c r="D24" s="10">
        <v>0</v>
      </c>
      <c r="E24" s="10">
        <v>3</v>
      </c>
      <c r="F24" s="10">
        <v>3</v>
      </c>
      <c r="G24" s="10">
        <v>3</v>
      </c>
      <c r="H24" s="10">
        <v>0</v>
      </c>
      <c r="I24" s="10">
        <v>0</v>
      </c>
      <c r="J24" s="10">
        <v>3</v>
      </c>
      <c r="K24" s="46"/>
      <c r="L24" s="46"/>
      <c r="M24" s="36"/>
      <c r="N24" s="10">
        <f t="shared" si="0"/>
        <v>15</v>
      </c>
      <c r="O24" s="38"/>
      <c r="P24" s="2"/>
      <c r="Q24" s="2"/>
      <c r="R24" s="2"/>
      <c r="S24" s="2"/>
      <c r="T24" s="2"/>
    </row>
    <row r="25" spans="1:20" ht="16.5" customHeight="1">
      <c r="A25" s="61"/>
      <c r="B25" s="10">
        <v>3</v>
      </c>
      <c r="C25" s="10">
        <v>3</v>
      </c>
      <c r="D25" s="10">
        <v>0</v>
      </c>
      <c r="E25" s="46"/>
      <c r="F25" s="10">
        <v>0</v>
      </c>
      <c r="G25" s="46"/>
      <c r="H25" s="46"/>
      <c r="I25" s="46"/>
      <c r="J25" s="46"/>
      <c r="K25" s="46"/>
      <c r="L25" s="46"/>
      <c r="M25" s="36"/>
      <c r="N25" s="10">
        <f t="shared" si="0"/>
        <v>6</v>
      </c>
      <c r="O25" s="38"/>
      <c r="P25" s="2"/>
      <c r="Q25" s="2"/>
      <c r="R25" s="2"/>
      <c r="S25" s="2"/>
      <c r="T25" s="2"/>
    </row>
    <row r="26" spans="1:20" ht="16.5" customHeight="1">
      <c r="A26" s="62"/>
      <c r="B26" s="39">
        <v>0</v>
      </c>
      <c r="C26" s="39">
        <v>3</v>
      </c>
      <c r="D26" s="39">
        <v>3</v>
      </c>
      <c r="E26" s="39">
        <v>0</v>
      </c>
      <c r="F26" s="39">
        <v>3</v>
      </c>
      <c r="G26" s="39">
        <v>3</v>
      </c>
      <c r="H26" s="39">
        <v>0</v>
      </c>
      <c r="I26" s="39">
        <v>3</v>
      </c>
      <c r="J26" s="39">
        <v>3</v>
      </c>
      <c r="K26" s="39">
        <v>0</v>
      </c>
      <c r="L26" s="44"/>
      <c r="M26" s="36"/>
      <c r="N26" s="39">
        <f t="shared" si="0"/>
        <v>18</v>
      </c>
      <c r="O26" s="40">
        <f>SUM(N22:N26)</f>
        <v>66</v>
      </c>
      <c r="P26" s="2"/>
      <c r="Q26" s="2"/>
      <c r="R26" s="2"/>
      <c r="S26" s="2"/>
      <c r="T26" s="2"/>
    </row>
    <row r="27" spans="1:20" ht="16.5" customHeight="1">
      <c r="A27" s="59" t="s">
        <v>45</v>
      </c>
      <c r="B27" s="35">
        <v>1</v>
      </c>
      <c r="C27" s="35">
        <v>1</v>
      </c>
      <c r="D27" s="35">
        <v>1</v>
      </c>
      <c r="E27" s="35">
        <v>0</v>
      </c>
      <c r="F27" s="35">
        <v>1</v>
      </c>
      <c r="G27" s="35">
        <v>0</v>
      </c>
      <c r="H27" s="35">
        <v>3</v>
      </c>
      <c r="I27" s="35">
        <v>3</v>
      </c>
      <c r="J27" s="35">
        <v>3</v>
      </c>
      <c r="K27" s="45"/>
      <c r="L27" s="45"/>
      <c r="M27" s="36"/>
      <c r="N27" s="35">
        <f t="shared" si="0"/>
        <v>13</v>
      </c>
      <c r="O27" s="37"/>
      <c r="P27" s="2"/>
      <c r="Q27" s="2"/>
      <c r="R27" s="2"/>
      <c r="S27" s="2"/>
      <c r="T27" s="2"/>
    </row>
    <row r="28" spans="1:20" ht="16.5" customHeight="1">
      <c r="A28" s="60"/>
      <c r="B28" s="10">
        <v>3</v>
      </c>
      <c r="C28" s="10">
        <v>1</v>
      </c>
      <c r="D28" s="10">
        <v>0</v>
      </c>
      <c r="E28" s="10">
        <v>0</v>
      </c>
      <c r="F28" s="10">
        <v>1</v>
      </c>
      <c r="G28" s="10">
        <v>1</v>
      </c>
      <c r="H28" s="10">
        <v>0</v>
      </c>
      <c r="I28" s="10">
        <v>1</v>
      </c>
      <c r="J28" s="10">
        <v>1</v>
      </c>
      <c r="K28" s="46"/>
      <c r="L28" s="46"/>
      <c r="M28" s="36"/>
      <c r="N28" s="10">
        <f t="shared" si="0"/>
        <v>8</v>
      </c>
      <c r="O28" s="38"/>
      <c r="P28" s="2"/>
      <c r="Q28" s="2"/>
      <c r="R28" s="2"/>
      <c r="S28" s="2"/>
      <c r="T28" s="2"/>
    </row>
    <row r="29" spans="1:20" ht="16.5" customHeight="1">
      <c r="A29" s="60"/>
      <c r="B29" s="10">
        <v>0</v>
      </c>
      <c r="C29" s="10">
        <v>0</v>
      </c>
      <c r="D29" s="10">
        <v>3</v>
      </c>
      <c r="E29" s="10">
        <v>1</v>
      </c>
      <c r="F29" s="10">
        <v>0</v>
      </c>
      <c r="G29" s="10">
        <v>0</v>
      </c>
      <c r="H29" s="10">
        <v>3</v>
      </c>
      <c r="I29" s="10">
        <v>0</v>
      </c>
      <c r="J29" s="10">
        <v>1</v>
      </c>
      <c r="K29" s="46"/>
      <c r="L29" s="46"/>
      <c r="M29" s="36"/>
      <c r="N29" s="10">
        <f t="shared" si="0"/>
        <v>8</v>
      </c>
      <c r="O29" s="38"/>
      <c r="P29" s="2"/>
      <c r="Q29" s="2"/>
      <c r="R29" s="2"/>
      <c r="S29" s="2"/>
      <c r="T29" s="2"/>
    </row>
    <row r="30" spans="1:20" ht="16.5" customHeight="1">
      <c r="A30" s="61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6"/>
      <c r="N30" s="10">
        <f t="shared" si="0"/>
        <v>0</v>
      </c>
      <c r="O30" s="38"/>
      <c r="P30" s="2"/>
      <c r="Q30" s="2"/>
      <c r="R30" s="2"/>
      <c r="S30" s="2"/>
      <c r="T30" s="2"/>
    </row>
    <row r="31" spans="1:20" ht="16.5" customHeight="1">
      <c r="A31" s="62"/>
      <c r="B31" s="44"/>
      <c r="C31" s="39">
        <v>3</v>
      </c>
      <c r="D31" s="39">
        <v>0</v>
      </c>
      <c r="E31" s="44"/>
      <c r="F31" s="39">
        <v>1</v>
      </c>
      <c r="G31" s="39">
        <v>1</v>
      </c>
      <c r="H31" s="39">
        <v>0</v>
      </c>
      <c r="I31" s="39">
        <v>3</v>
      </c>
      <c r="J31" s="44"/>
      <c r="K31" s="44"/>
      <c r="L31" s="44"/>
      <c r="M31" s="36"/>
      <c r="N31" s="39">
        <f t="shared" si="0"/>
        <v>8</v>
      </c>
      <c r="O31" s="40">
        <f>SUM(N27:N31)</f>
        <v>37</v>
      </c>
      <c r="P31" s="2"/>
      <c r="Q31" s="2"/>
      <c r="R31" s="2"/>
      <c r="S31" s="2"/>
      <c r="T31" s="2"/>
    </row>
    <row r="32" spans="1:20" ht="16.5" customHeight="1">
      <c r="A32" s="59" t="s">
        <v>49</v>
      </c>
      <c r="B32" s="35">
        <v>3</v>
      </c>
      <c r="C32" s="35">
        <v>3</v>
      </c>
      <c r="D32" s="35">
        <v>1</v>
      </c>
      <c r="E32" s="35">
        <v>1</v>
      </c>
      <c r="F32" s="35">
        <v>3</v>
      </c>
      <c r="G32" s="35">
        <v>3</v>
      </c>
      <c r="H32" s="35">
        <v>0</v>
      </c>
      <c r="I32" s="35">
        <v>3</v>
      </c>
      <c r="J32" s="35">
        <v>0</v>
      </c>
      <c r="K32" s="45"/>
      <c r="L32" s="45"/>
      <c r="M32" s="36"/>
      <c r="N32" s="35">
        <f t="shared" si="0"/>
        <v>17</v>
      </c>
      <c r="O32" s="37"/>
      <c r="P32" s="2"/>
      <c r="Q32" s="2"/>
      <c r="R32" s="2"/>
      <c r="S32" s="2"/>
      <c r="T32" s="2"/>
    </row>
    <row r="33" spans="1:20" ht="16.5" customHeight="1">
      <c r="A33" s="60"/>
      <c r="B33" s="10">
        <v>1</v>
      </c>
      <c r="C33" s="10">
        <v>0</v>
      </c>
      <c r="D33" s="10">
        <v>3</v>
      </c>
      <c r="E33" s="10">
        <v>1</v>
      </c>
      <c r="F33" s="10">
        <v>3</v>
      </c>
      <c r="G33" s="10">
        <v>0</v>
      </c>
      <c r="H33" s="10">
        <v>0</v>
      </c>
      <c r="I33" s="10">
        <v>0</v>
      </c>
      <c r="J33" s="10">
        <v>3</v>
      </c>
      <c r="K33" s="46"/>
      <c r="L33" s="46"/>
      <c r="M33" s="36"/>
      <c r="N33" s="10">
        <f t="shared" si="0"/>
        <v>11</v>
      </c>
      <c r="O33" s="38"/>
      <c r="P33" s="2"/>
      <c r="Q33" s="2"/>
      <c r="R33" s="2"/>
      <c r="S33" s="2"/>
      <c r="T33" s="2"/>
    </row>
    <row r="34" spans="1:20" ht="16.5" customHeight="1">
      <c r="A34" s="60"/>
      <c r="B34" s="10">
        <v>3</v>
      </c>
      <c r="C34" s="10">
        <v>3</v>
      </c>
      <c r="D34" s="10">
        <v>0</v>
      </c>
      <c r="E34" s="10">
        <v>3</v>
      </c>
      <c r="F34" s="10">
        <v>1</v>
      </c>
      <c r="G34" s="10">
        <v>0</v>
      </c>
      <c r="H34" s="10">
        <v>3</v>
      </c>
      <c r="I34" s="10">
        <v>0</v>
      </c>
      <c r="J34" s="10">
        <v>3</v>
      </c>
      <c r="K34" s="46"/>
      <c r="L34" s="46"/>
      <c r="M34" s="36"/>
      <c r="N34" s="10">
        <f t="shared" si="0"/>
        <v>16</v>
      </c>
      <c r="O34" s="38"/>
      <c r="P34" s="2"/>
      <c r="Q34" s="2"/>
      <c r="R34" s="2"/>
      <c r="S34" s="2"/>
      <c r="T34" s="2"/>
    </row>
    <row r="35" spans="1:20" ht="16.5" customHeight="1">
      <c r="A35" s="61"/>
      <c r="B35" s="46"/>
      <c r="C35" s="10"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36"/>
      <c r="N35" s="10">
        <f t="shared" si="0"/>
        <v>0</v>
      </c>
      <c r="O35" s="38"/>
      <c r="P35" s="2"/>
      <c r="Q35" s="2"/>
      <c r="R35" s="2"/>
      <c r="S35" s="2"/>
      <c r="T35" s="2"/>
    </row>
    <row r="36" spans="1:20" ht="16.5" customHeight="1">
      <c r="A36" s="62"/>
      <c r="B36" s="39">
        <v>1</v>
      </c>
      <c r="C36" s="44"/>
      <c r="D36" s="39">
        <v>3</v>
      </c>
      <c r="E36" s="39">
        <v>1</v>
      </c>
      <c r="F36" s="44"/>
      <c r="G36" s="39">
        <v>1</v>
      </c>
      <c r="H36" s="39">
        <v>1</v>
      </c>
      <c r="I36" s="39">
        <v>0</v>
      </c>
      <c r="J36" s="44"/>
      <c r="K36" s="44"/>
      <c r="L36" s="44"/>
      <c r="M36" s="36"/>
      <c r="N36" s="39">
        <f t="shared" si="0"/>
        <v>7</v>
      </c>
      <c r="O36" s="40">
        <f>SUM(N32:N36)</f>
        <v>51</v>
      </c>
      <c r="P36" s="2"/>
      <c r="Q36" s="2"/>
      <c r="R36" s="2"/>
      <c r="S36" s="2"/>
      <c r="T36" s="2"/>
    </row>
    <row r="37" spans="1:20" ht="16.5" customHeight="1">
      <c r="A37" s="59" t="s">
        <v>0</v>
      </c>
      <c r="B37" s="35">
        <v>1</v>
      </c>
      <c r="C37" s="35">
        <v>3</v>
      </c>
      <c r="D37" s="35">
        <v>0</v>
      </c>
      <c r="E37" s="35">
        <v>3</v>
      </c>
      <c r="F37" s="35">
        <v>3</v>
      </c>
      <c r="G37" s="35">
        <v>3</v>
      </c>
      <c r="H37" s="35">
        <v>3</v>
      </c>
      <c r="I37" s="35">
        <v>1</v>
      </c>
      <c r="J37" s="35">
        <v>3</v>
      </c>
      <c r="K37" s="45"/>
      <c r="L37" s="45"/>
      <c r="M37" s="36"/>
      <c r="N37" s="35">
        <f t="shared" si="0"/>
        <v>20</v>
      </c>
      <c r="O37" s="37"/>
      <c r="P37" s="2"/>
      <c r="Q37" s="2"/>
      <c r="R37" s="2"/>
      <c r="S37" s="2"/>
      <c r="T37" s="2"/>
    </row>
    <row r="38" spans="1:20" ht="16.5" customHeight="1">
      <c r="A38" s="60"/>
      <c r="B38" s="10">
        <v>0</v>
      </c>
      <c r="C38" s="10">
        <v>3</v>
      </c>
      <c r="D38" s="10">
        <v>3</v>
      </c>
      <c r="E38" s="10">
        <v>0</v>
      </c>
      <c r="F38" s="10">
        <v>3</v>
      </c>
      <c r="G38" s="10">
        <v>0</v>
      </c>
      <c r="H38" s="10">
        <v>3</v>
      </c>
      <c r="I38" s="10">
        <v>3</v>
      </c>
      <c r="J38" s="10">
        <v>0</v>
      </c>
      <c r="K38" s="46"/>
      <c r="L38" s="46"/>
      <c r="M38" s="36"/>
      <c r="N38" s="10">
        <f t="shared" si="0"/>
        <v>15</v>
      </c>
      <c r="O38" s="38"/>
      <c r="P38" s="2"/>
      <c r="Q38" s="2"/>
      <c r="R38" s="2"/>
      <c r="S38" s="2"/>
      <c r="T38" s="2"/>
    </row>
    <row r="39" spans="1:20" ht="16.5" customHeight="1">
      <c r="A39" s="60"/>
      <c r="B39" s="10">
        <v>3</v>
      </c>
      <c r="C39" s="10">
        <v>0</v>
      </c>
      <c r="D39" s="10">
        <v>0</v>
      </c>
      <c r="E39" s="10">
        <v>0</v>
      </c>
      <c r="F39" s="10">
        <v>3</v>
      </c>
      <c r="G39" s="10">
        <v>1</v>
      </c>
      <c r="H39" s="10">
        <v>0</v>
      </c>
      <c r="I39" s="10">
        <v>0</v>
      </c>
      <c r="J39" s="10">
        <v>0</v>
      </c>
      <c r="K39" s="46"/>
      <c r="L39" s="46"/>
      <c r="M39" s="36"/>
      <c r="N39" s="10">
        <f t="shared" si="0"/>
        <v>7</v>
      </c>
      <c r="O39" s="38"/>
      <c r="P39" s="2"/>
      <c r="Q39" s="2"/>
      <c r="R39" s="2"/>
      <c r="S39" s="2"/>
      <c r="T39" s="2"/>
    </row>
    <row r="40" spans="1:20" ht="16.5" customHeight="1">
      <c r="A40" s="61"/>
      <c r="B40" s="10">
        <v>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36"/>
      <c r="N40" s="10">
        <f t="shared" si="0"/>
        <v>0</v>
      </c>
      <c r="O40" s="38"/>
      <c r="P40" s="2"/>
      <c r="Q40" s="2"/>
      <c r="R40" s="2"/>
      <c r="S40" s="2"/>
      <c r="T40" s="2"/>
    </row>
    <row r="41" spans="1:20" ht="16.5" customHeight="1">
      <c r="A41" s="62"/>
      <c r="B41" s="39">
        <v>3</v>
      </c>
      <c r="C41" s="39">
        <v>1</v>
      </c>
      <c r="D41" s="44"/>
      <c r="E41" s="39">
        <v>3</v>
      </c>
      <c r="F41" s="39">
        <v>0</v>
      </c>
      <c r="G41" s="44"/>
      <c r="H41" s="39">
        <v>3</v>
      </c>
      <c r="I41" s="39">
        <v>0</v>
      </c>
      <c r="J41" s="44"/>
      <c r="K41" s="44"/>
      <c r="L41" s="44"/>
      <c r="M41" s="36"/>
      <c r="N41" s="39">
        <f t="shared" si="0"/>
        <v>10</v>
      </c>
      <c r="O41" s="40">
        <f>SUM(N37:N41)</f>
        <v>52</v>
      </c>
      <c r="P41" s="2"/>
      <c r="Q41" s="2"/>
      <c r="R41" s="2"/>
      <c r="S41" s="2"/>
      <c r="T41" s="2"/>
    </row>
    <row r="42" spans="1:20" ht="16.5" customHeight="1">
      <c r="A42" s="59" t="s">
        <v>26</v>
      </c>
      <c r="B42" s="35">
        <v>1</v>
      </c>
      <c r="C42" s="35">
        <v>1</v>
      </c>
      <c r="D42" s="35">
        <v>3</v>
      </c>
      <c r="E42" s="35">
        <v>0</v>
      </c>
      <c r="F42" s="35">
        <v>0</v>
      </c>
      <c r="G42" s="35">
        <v>3</v>
      </c>
      <c r="H42" s="35">
        <v>1</v>
      </c>
      <c r="I42" s="35">
        <v>0</v>
      </c>
      <c r="J42" s="35">
        <v>0</v>
      </c>
      <c r="K42" s="45"/>
      <c r="L42" s="45"/>
      <c r="M42" s="36"/>
      <c r="N42" s="35">
        <f t="shared" si="0"/>
        <v>9</v>
      </c>
      <c r="O42" s="37"/>
      <c r="P42" s="2"/>
      <c r="Q42" s="2"/>
      <c r="R42" s="2"/>
      <c r="S42" s="2"/>
      <c r="T42" s="2"/>
    </row>
    <row r="43" spans="1:20" ht="16.5" customHeight="1">
      <c r="A43" s="60"/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1</v>
      </c>
      <c r="J43" s="10">
        <v>0</v>
      </c>
      <c r="K43" s="46"/>
      <c r="L43" s="46"/>
      <c r="M43" s="36"/>
      <c r="N43" s="10">
        <f t="shared" si="0"/>
        <v>1</v>
      </c>
      <c r="O43" s="38"/>
      <c r="P43" s="2"/>
      <c r="Q43" s="2"/>
      <c r="R43" s="2"/>
      <c r="S43" s="2"/>
      <c r="T43" s="2"/>
    </row>
    <row r="44" spans="1:20" ht="16.5" customHeight="1">
      <c r="A44" s="60"/>
      <c r="B44" s="10">
        <v>0</v>
      </c>
      <c r="C44" s="10">
        <v>0</v>
      </c>
      <c r="D44" s="10">
        <v>3</v>
      </c>
      <c r="E44" s="10">
        <v>1</v>
      </c>
      <c r="F44" s="10">
        <v>1</v>
      </c>
      <c r="G44" s="10">
        <v>3</v>
      </c>
      <c r="H44" s="10">
        <v>3</v>
      </c>
      <c r="I44" s="10">
        <v>3</v>
      </c>
      <c r="J44" s="10">
        <v>0</v>
      </c>
      <c r="K44" s="46"/>
      <c r="L44" s="46"/>
      <c r="M44" s="36"/>
      <c r="N44" s="10">
        <f t="shared" si="0"/>
        <v>14</v>
      </c>
      <c r="O44" s="38"/>
      <c r="P44" s="2"/>
      <c r="Q44" s="2"/>
      <c r="R44" s="2"/>
      <c r="S44" s="2"/>
      <c r="T44" s="2"/>
    </row>
    <row r="45" spans="1:20" ht="16.5" customHeight="1">
      <c r="A45" s="61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36"/>
      <c r="N45" s="10">
        <f t="shared" si="0"/>
        <v>0</v>
      </c>
      <c r="O45" s="38"/>
      <c r="P45" s="2"/>
      <c r="Q45" s="2"/>
      <c r="R45" s="2"/>
      <c r="S45" s="2"/>
      <c r="T45" s="2"/>
    </row>
    <row r="46" spans="1:20" ht="16.5" customHeight="1">
      <c r="A46" s="62"/>
      <c r="B46" s="39">
        <v>1</v>
      </c>
      <c r="C46" s="39">
        <v>0</v>
      </c>
      <c r="D46" s="44"/>
      <c r="E46" s="39">
        <v>1</v>
      </c>
      <c r="F46" s="39">
        <v>1</v>
      </c>
      <c r="G46" s="44"/>
      <c r="H46" s="44"/>
      <c r="I46" s="44"/>
      <c r="J46" s="44"/>
      <c r="K46" s="44"/>
      <c r="L46" s="44"/>
      <c r="M46" s="36"/>
      <c r="N46" s="39">
        <f t="shared" si="0"/>
        <v>3</v>
      </c>
      <c r="O46" s="40">
        <f>SUM(N42:N46)</f>
        <v>27</v>
      </c>
      <c r="P46" s="2"/>
      <c r="Q46" s="2"/>
      <c r="R46" s="2"/>
      <c r="S46" s="2"/>
      <c r="T46" s="2"/>
    </row>
    <row r="47" spans="1:20" ht="16.5" customHeight="1">
      <c r="A47" s="59" t="s">
        <v>47</v>
      </c>
      <c r="B47" s="35">
        <v>0</v>
      </c>
      <c r="C47" s="35">
        <v>0</v>
      </c>
      <c r="D47" s="35">
        <v>0</v>
      </c>
      <c r="E47" s="35">
        <v>1</v>
      </c>
      <c r="F47" s="35">
        <v>1</v>
      </c>
      <c r="G47" s="35">
        <v>1</v>
      </c>
      <c r="H47" s="35">
        <v>0</v>
      </c>
      <c r="I47" s="35">
        <v>0</v>
      </c>
      <c r="J47" s="35">
        <v>3</v>
      </c>
      <c r="K47" s="45"/>
      <c r="L47" s="45"/>
      <c r="M47" s="36"/>
      <c r="N47" s="35">
        <f t="shared" si="0"/>
        <v>6</v>
      </c>
      <c r="O47" s="37"/>
      <c r="P47" s="2"/>
      <c r="Q47" s="2"/>
      <c r="R47" s="2"/>
      <c r="S47" s="2"/>
      <c r="T47" s="2"/>
    </row>
    <row r="48" spans="1:20" ht="16.5" customHeight="1">
      <c r="A48" s="60"/>
      <c r="B48" s="10">
        <v>1</v>
      </c>
      <c r="C48" s="10">
        <v>0</v>
      </c>
      <c r="D48" s="10">
        <v>0</v>
      </c>
      <c r="E48" s="10">
        <v>1</v>
      </c>
      <c r="F48" s="10">
        <v>1</v>
      </c>
      <c r="G48" s="10">
        <v>1</v>
      </c>
      <c r="H48" s="10">
        <v>3</v>
      </c>
      <c r="I48" s="10">
        <v>3</v>
      </c>
      <c r="J48" s="10">
        <v>3</v>
      </c>
      <c r="K48" s="46"/>
      <c r="L48" s="46"/>
      <c r="M48" s="36"/>
      <c r="N48" s="10">
        <f t="shared" si="0"/>
        <v>13</v>
      </c>
      <c r="O48" s="38"/>
      <c r="P48" s="2"/>
      <c r="Q48" s="2"/>
      <c r="R48" s="2"/>
      <c r="S48" s="2"/>
      <c r="T48" s="2"/>
    </row>
    <row r="49" spans="1:20" ht="16.5" customHeight="1">
      <c r="A49" s="60"/>
      <c r="B49" s="10">
        <v>0</v>
      </c>
      <c r="C49" s="10">
        <v>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3</v>
      </c>
      <c r="K49" s="46"/>
      <c r="L49" s="46"/>
      <c r="M49" s="36"/>
      <c r="N49" s="10">
        <f t="shared" si="0"/>
        <v>6</v>
      </c>
      <c r="O49" s="38"/>
      <c r="P49" s="2"/>
      <c r="Q49" s="2"/>
      <c r="R49" s="2"/>
      <c r="S49" s="2"/>
      <c r="T49" s="2"/>
    </row>
    <row r="50" spans="1:20" ht="16.5" customHeight="1">
      <c r="A50" s="61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36"/>
      <c r="N50" s="10">
        <f t="shared" si="0"/>
        <v>0</v>
      </c>
      <c r="O50" s="38"/>
      <c r="P50" s="2"/>
      <c r="Q50" s="2"/>
      <c r="R50" s="2"/>
      <c r="S50" s="2"/>
      <c r="T50" s="2"/>
    </row>
    <row r="51" spans="1:20" ht="16.5" customHeight="1">
      <c r="A51" s="62"/>
      <c r="B51" s="39">
        <v>0</v>
      </c>
      <c r="C51" s="44"/>
      <c r="D51" s="39">
        <v>3</v>
      </c>
      <c r="E51" s="39">
        <v>0</v>
      </c>
      <c r="F51" s="44"/>
      <c r="G51" s="39">
        <v>0</v>
      </c>
      <c r="H51" s="44"/>
      <c r="I51" s="44"/>
      <c r="J51" s="44"/>
      <c r="K51" s="44"/>
      <c r="L51" s="44"/>
      <c r="M51" s="36"/>
      <c r="N51" s="39">
        <f t="shared" si="0"/>
        <v>3</v>
      </c>
      <c r="O51" s="40">
        <f>SUM(N47:N51)</f>
        <v>28</v>
      </c>
      <c r="P51" s="2"/>
      <c r="Q51" s="2"/>
      <c r="R51" s="2"/>
      <c r="S51" s="2"/>
      <c r="T51" s="2"/>
    </row>
    <row r="52" spans="1:20" ht="16.5" customHeight="1">
      <c r="A52" s="59" t="s">
        <v>46</v>
      </c>
      <c r="B52" s="35">
        <v>1</v>
      </c>
      <c r="C52" s="35">
        <v>1</v>
      </c>
      <c r="D52" s="35">
        <v>3</v>
      </c>
      <c r="E52" s="35">
        <v>0</v>
      </c>
      <c r="F52" s="35">
        <v>0</v>
      </c>
      <c r="G52" s="35">
        <v>3</v>
      </c>
      <c r="H52" s="35">
        <v>1</v>
      </c>
      <c r="I52" s="35">
        <v>3</v>
      </c>
      <c r="J52" s="35">
        <v>3</v>
      </c>
      <c r="K52" s="45"/>
      <c r="L52" s="45"/>
      <c r="M52" s="36"/>
      <c r="N52" s="35">
        <f t="shared" si="0"/>
        <v>15</v>
      </c>
      <c r="O52" s="37"/>
      <c r="P52" s="2"/>
      <c r="Q52" s="2"/>
      <c r="R52" s="2"/>
      <c r="S52" s="2"/>
      <c r="T52" s="2"/>
    </row>
    <row r="53" spans="1:20" ht="16.5" customHeight="1">
      <c r="A53" s="60"/>
      <c r="B53" s="10">
        <v>3</v>
      </c>
      <c r="C53" s="10">
        <v>3</v>
      </c>
      <c r="D53" s="10">
        <v>3</v>
      </c>
      <c r="E53" s="10">
        <v>1</v>
      </c>
      <c r="F53" s="10">
        <v>0</v>
      </c>
      <c r="G53" s="10">
        <v>1</v>
      </c>
      <c r="H53" s="10">
        <v>3</v>
      </c>
      <c r="I53" s="10">
        <v>0</v>
      </c>
      <c r="J53" s="10">
        <v>0</v>
      </c>
      <c r="K53" s="46"/>
      <c r="L53" s="46"/>
      <c r="M53" s="36"/>
      <c r="N53" s="10">
        <f t="shared" si="0"/>
        <v>14</v>
      </c>
      <c r="O53" s="38"/>
      <c r="P53" s="2"/>
      <c r="Q53" s="2"/>
      <c r="R53" s="2"/>
      <c r="S53" s="2"/>
      <c r="T53" s="2"/>
    </row>
    <row r="54" spans="1:20" ht="16.5" customHeight="1">
      <c r="A54" s="60"/>
      <c r="B54" s="10">
        <v>3</v>
      </c>
      <c r="C54" s="10">
        <v>1</v>
      </c>
      <c r="D54" s="10">
        <v>1</v>
      </c>
      <c r="E54" s="10">
        <v>0</v>
      </c>
      <c r="F54" s="10">
        <v>0</v>
      </c>
      <c r="G54" s="10">
        <v>3</v>
      </c>
      <c r="H54" s="10">
        <v>3</v>
      </c>
      <c r="I54" s="10">
        <v>3</v>
      </c>
      <c r="J54" s="10">
        <v>0</v>
      </c>
      <c r="K54" s="46"/>
      <c r="L54" s="46"/>
      <c r="M54" s="36"/>
      <c r="N54" s="10">
        <f t="shared" si="0"/>
        <v>14</v>
      </c>
      <c r="O54" s="38"/>
      <c r="P54" s="2"/>
      <c r="Q54" s="2"/>
      <c r="R54" s="2"/>
      <c r="S54" s="2"/>
      <c r="T54" s="2"/>
    </row>
    <row r="55" spans="1:20" ht="16.5" customHeight="1">
      <c r="A55" s="61"/>
      <c r="B55" s="46"/>
      <c r="C55" s="10">
        <v>0</v>
      </c>
      <c r="D55" s="46"/>
      <c r="E55" s="46"/>
      <c r="F55" s="46"/>
      <c r="G55" s="46"/>
      <c r="H55" s="46"/>
      <c r="I55" s="46"/>
      <c r="J55" s="46"/>
      <c r="K55" s="46"/>
      <c r="L55" s="46"/>
      <c r="M55" s="36"/>
      <c r="N55" s="10">
        <f t="shared" si="0"/>
        <v>0</v>
      </c>
      <c r="O55" s="38"/>
      <c r="P55" s="2"/>
      <c r="Q55" s="2"/>
      <c r="R55" s="2"/>
      <c r="S55" s="2"/>
      <c r="T55" s="2"/>
    </row>
    <row r="56" spans="1:20" ht="16.5" customHeight="1">
      <c r="A56" s="62"/>
      <c r="B56" s="44"/>
      <c r="C56" s="39">
        <v>1</v>
      </c>
      <c r="D56" s="39">
        <v>0</v>
      </c>
      <c r="E56" s="44"/>
      <c r="F56" s="39">
        <v>3</v>
      </c>
      <c r="G56" s="39">
        <v>3</v>
      </c>
      <c r="H56" s="39">
        <v>3</v>
      </c>
      <c r="I56" s="39">
        <v>0</v>
      </c>
      <c r="J56" s="44"/>
      <c r="K56" s="44"/>
      <c r="L56" s="44"/>
      <c r="M56" s="36"/>
      <c r="N56" s="39">
        <f t="shared" si="0"/>
        <v>10</v>
      </c>
      <c r="O56" s="40">
        <f>SUM(N52:N56)</f>
        <v>53</v>
      </c>
      <c r="P56" s="2"/>
      <c r="Q56" s="2"/>
      <c r="R56" s="2"/>
      <c r="S56" s="2"/>
      <c r="T56" s="2"/>
    </row>
    <row r="57" spans="1:20" ht="16.5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7"/>
      <c r="N57" s="50"/>
      <c r="O57" s="2"/>
      <c r="P57" s="2"/>
      <c r="Q57" s="2"/>
      <c r="R57" s="2"/>
      <c r="S57" s="2"/>
      <c r="T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11">
    <mergeCell ref="A1:A5"/>
    <mergeCell ref="A47:A51"/>
    <mergeCell ref="A42:A46"/>
    <mergeCell ref="A37:A41"/>
    <mergeCell ref="A12:A16"/>
    <mergeCell ref="A32:A36"/>
    <mergeCell ref="A22:A26"/>
    <mergeCell ref="A17:A21"/>
    <mergeCell ref="A27:A31"/>
    <mergeCell ref="A52:A56"/>
    <mergeCell ref="A7:A11"/>
  </mergeCells>
  <printOptions/>
  <pageMargins left="0.3937007874015748" right="0.3937007874015748" top="1.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85" zoomScaleNormal="85" workbookViewId="0" topLeftCell="A1">
      <pane ySplit="1" topLeftCell="BM2" activePane="bottomLeft" state="frozen"/>
      <selection pane="topLeft" activeCell="D35" sqref="D35"/>
      <selection pane="bottomLeft" activeCell="A1" sqref="A1"/>
    </sheetView>
  </sheetViews>
  <sheetFormatPr defaultColWidth="9.140625" defaultRowHeight="12.75"/>
  <cols>
    <col min="1" max="1" width="5.421875" style="15" customWidth="1"/>
    <col min="2" max="2" width="1.7109375" style="11" customWidth="1"/>
    <col min="3" max="6" width="12.7109375" style="11" customWidth="1"/>
    <col min="7" max="8" width="12.7109375" style="0" customWidth="1"/>
    <col min="9" max="12" width="12.7109375" style="11" customWidth="1"/>
    <col min="13" max="13" width="10.00390625" style="0" customWidth="1"/>
  </cols>
  <sheetData>
    <row r="1" spans="1:12" ht="33" customHeight="1">
      <c r="A1" s="12" t="s">
        <v>4</v>
      </c>
      <c r="C1" s="12" t="s">
        <v>29</v>
      </c>
      <c r="D1" s="12" t="s">
        <v>30</v>
      </c>
      <c r="E1" s="12" t="s">
        <v>44</v>
      </c>
      <c r="F1" s="12" t="s">
        <v>50</v>
      </c>
      <c r="G1" s="12" t="s">
        <v>45</v>
      </c>
      <c r="H1" s="12" t="s">
        <v>49</v>
      </c>
      <c r="I1" s="12" t="s">
        <v>0</v>
      </c>
      <c r="J1" s="12" t="s">
        <v>26</v>
      </c>
      <c r="K1" s="12" t="s">
        <v>47</v>
      </c>
      <c r="L1" s="12" t="s">
        <v>46</v>
      </c>
    </row>
    <row r="2" spans="1:13" ht="19.5" customHeight="1">
      <c r="A2" s="14">
        <v>3</v>
      </c>
      <c r="C2" s="14">
        <v>72.5</v>
      </c>
      <c r="D2" s="14">
        <v>74</v>
      </c>
      <c r="E2" s="14">
        <v>69.5</v>
      </c>
      <c r="F2" s="14">
        <v>64.5</v>
      </c>
      <c r="G2" s="14">
        <v>60.5</v>
      </c>
      <c r="H2" s="14">
        <v>78</v>
      </c>
      <c r="I2" s="14">
        <v>62.5</v>
      </c>
      <c r="J2" s="14">
        <v>66</v>
      </c>
      <c r="K2" s="14">
        <v>63.5</v>
      </c>
      <c r="L2" s="14">
        <v>66.5</v>
      </c>
      <c r="M2" s="33">
        <f aca="true" t="shared" si="0" ref="M2:M31">SUM(C2:L2)/10</f>
        <v>67.75</v>
      </c>
    </row>
    <row r="3" spans="1:13" ht="19.5" customHeight="1">
      <c r="A3" s="14">
        <v>4</v>
      </c>
      <c r="C3" s="14">
        <v>65</v>
      </c>
      <c r="D3" s="14">
        <v>64</v>
      </c>
      <c r="E3" s="14">
        <v>65</v>
      </c>
      <c r="F3" s="14">
        <v>60</v>
      </c>
      <c r="G3" s="14">
        <v>67.5</v>
      </c>
      <c r="H3" s="14">
        <v>73.5</v>
      </c>
      <c r="I3" s="14">
        <v>83.5</v>
      </c>
      <c r="J3" s="14">
        <v>61.5</v>
      </c>
      <c r="K3" s="14">
        <v>58.5</v>
      </c>
      <c r="L3" s="14">
        <v>65.5</v>
      </c>
      <c r="M3" s="33">
        <f t="shared" si="0"/>
        <v>66.4</v>
      </c>
    </row>
    <row r="4" spans="1:13" ht="19.5" customHeight="1">
      <c r="A4" s="14">
        <v>5</v>
      </c>
      <c r="C4" s="14">
        <v>61</v>
      </c>
      <c r="D4" s="14">
        <v>61.5</v>
      </c>
      <c r="E4" s="14">
        <v>72.5</v>
      </c>
      <c r="F4" s="14">
        <v>69.5</v>
      </c>
      <c r="G4" s="14">
        <v>65</v>
      </c>
      <c r="H4" s="14">
        <v>66.5</v>
      </c>
      <c r="I4" s="14">
        <v>64</v>
      </c>
      <c r="J4" s="14">
        <v>68.5</v>
      </c>
      <c r="K4" s="14">
        <v>64.5</v>
      </c>
      <c r="L4" s="14">
        <v>65.5</v>
      </c>
      <c r="M4" s="33">
        <f t="shared" si="0"/>
        <v>65.85</v>
      </c>
    </row>
    <row r="5" spans="1:13" ht="19.5" customHeight="1">
      <c r="A5" s="14">
        <v>6</v>
      </c>
      <c r="C5" s="14">
        <v>75</v>
      </c>
      <c r="D5" s="14">
        <v>64.5</v>
      </c>
      <c r="E5" s="14">
        <f>SUM(78+78.5)/2</f>
        <v>78.25</v>
      </c>
      <c r="F5" s="14">
        <f>SUM(78+74)/2</f>
        <v>76</v>
      </c>
      <c r="G5" s="14">
        <v>71.5</v>
      </c>
      <c r="H5" s="14">
        <v>63</v>
      </c>
      <c r="I5" s="14">
        <v>72.5</v>
      </c>
      <c r="J5" s="14">
        <v>64.5</v>
      </c>
      <c r="K5" s="14">
        <v>63.5</v>
      </c>
      <c r="L5" s="14">
        <v>57</v>
      </c>
      <c r="M5" s="33">
        <f t="shared" si="0"/>
        <v>68.575</v>
      </c>
    </row>
    <row r="6" spans="1:13" ht="19.5" customHeight="1">
      <c r="A6" s="14">
        <v>7</v>
      </c>
      <c r="C6" s="14">
        <v>66.5</v>
      </c>
      <c r="D6" s="14">
        <v>58.5</v>
      </c>
      <c r="E6" s="14">
        <v>68.5</v>
      </c>
      <c r="F6" s="14">
        <v>72</v>
      </c>
      <c r="G6" s="14">
        <v>71.5</v>
      </c>
      <c r="H6" s="14">
        <v>66</v>
      </c>
      <c r="I6" s="14">
        <v>65</v>
      </c>
      <c r="J6" s="14">
        <v>58</v>
      </c>
      <c r="K6" s="14">
        <v>65</v>
      </c>
      <c r="L6" s="14">
        <v>58</v>
      </c>
      <c r="M6" s="33">
        <f t="shared" si="0"/>
        <v>64.9</v>
      </c>
    </row>
    <row r="7" spans="1:13" ht="19.5" customHeight="1">
      <c r="A7" s="14">
        <v>8</v>
      </c>
      <c r="C7" s="14">
        <v>68.5</v>
      </c>
      <c r="D7" s="14">
        <v>65</v>
      </c>
      <c r="E7" s="14">
        <v>61.5</v>
      </c>
      <c r="F7" s="14">
        <v>63.5</v>
      </c>
      <c r="G7" s="14">
        <v>62</v>
      </c>
      <c r="H7" s="14">
        <v>76</v>
      </c>
      <c r="I7" s="14">
        <v>80.5</v>
      </c>
      <c r="J7" s="14">
        <v>74</v>
      </c>
      <c r="K7" s="14">
        <v>65.5</v>
      </c>
      <c r="L7" s="14">
        <v>71.5</v>
      </c>
      <c r="M7" s="33">
        <f t="shared" si="0"/>
        <v>68.8</v>
      </c>
    </row>
    <row r="8" spans="1:13" ht="19.5" customHeight="1">
      <c r="A8" s="14">
        <v>9</v>
      </c>
      <c r="C8" s="14">
        <v>71</v>
      </c>
      <c r="D8" s="14">
        <v>72</v>
      </c>
      <c r="E8" s="14">
        <v>71</v>
      </c>
      <c r="F8" s="14">
        <v>68.5</v>
      </c>
      <c r="G8" s="14">
        <v>67</v>
      </c>
      <c r="H8" s="14">
        <v>63.5</v>
      </c>
      <c r="I8" s="14">
        <v>76</v>
      </c>
      <c r="J8" s="14">
        <v>69.5</v>
      </c>
      <c r="K8" s="14">
        <v>58</v>
      </c>
      <c r="L8" s="14">
        <v>70</v>
      </c>
      <c r="M8" s="33">
        <f t="shared" si="0"/>
        <v>68.65</v>
      </c>
    </row>
    <row r="9" spans="1:13" ht="19.5" customHeight="1">
      <c r="A9" s="14">
        <v>10</v>
      </c>
      <c r="C9" s="14">
        <v>69.5</v>
      </c>
      <c r="D9" s="14">
        <v>63</v>
      </c>
      <c r="E9" s="14">
        <v>65.5</v>
      </c>
      <c r="F9" s="14">
        <v>78.5</v>
      </c>
      <c r="G9" s="14">
        <v>78</v>
      </c>
      <c r="H9" s="14">
        <v>71.5</v>
      </c>
      <c r="I9" s="14">
        <v>70.5</v>
      </c>
      <c r="J9" s="14">
        <v>66.5</v>
      </c>
      <c r="K9" s="14">
        <v>57</v>
      </c>
      <c r="L9" s="14">
        <v>67.5</v>
      </c>
      <c r="M9" s="33">
        <f t="shared" si="0"/>
        <v>68.75</v>
      </c>
    </row>
    <row r="10" spans="1:13" ht="19.5" customHeight="1">
      <c r="A10" s="14">
        <v>12</v>
      </c>
      <c r="C10" s="14">
        <v>65.5</v>
      </c>
      <c r="D10" s="14">
        <v>67.5</v>
      </c>
      <c r="E10" s="14">
        <v>68.5</v>
      </c>
      <c r="F10" s="14">
        <v>65</v>
      </c>
      <c r="G10" s="14">
        <v>73.5</v>
      </c>
      <c r="H10" s="14">
        <v>64</v>
      </c>
      <c r="I10" s="14">
        <v>62.5</v>
      </c>
      <c r="J10" s="14">
        <v>65</v>
      </c>
      <c r="K10" s="14">
        <v>69</v>
      </c>
      <c r="L10" s="14">
        <v>70</v>
      </c>
      <c r="M10" s="33">
        <f t="shared" si="0"/>
        <v>67.05</v>
      </c>
    </row>
    <row r="11" spans="1:13" ht="19.5" customHeight="1">
      <c r="A11" s="14">
        <v>13</v>
      </c>
      <c r="C11" s="14">
        <v>64.5</v>
      </c>
      <c r="D11" s="14">
        <v>66.5</v>
      </c>
      <c r="E11" s="14">
        <v>68.5</v>
      </c>
      <c r="F11" s="14">
        <v>71</v>
      </c>
      <c r="G11" s="14">
        <v>70.5</v>
      </c>
      <c r="H11" s="14">
        <v>65.5</v>
      </c>
      <c r="I11" s="14">
        <v>75.5</v>
      </c>
      <c r="J11" s="14">
        <v>60</v>
      </c>
      <c r="K11" s="14">
        <v>58.5</v>
      </c>
      <c r="L11" s="14">
        <v>78.5</v>
      </c>
      <c r="M11" s="33">
        <f t="shared" si="0"/>
        <v>67.9</v>
      </c>
    </row>
    <row r="12" spans="1:13" ht="19.5" customHeight="1">
      <c r="A12" s="14">
        <v>14</v>
      </c>
      <c r="C12" s="14">
        <v>61</v>
      </c>
      <c r="D12" s="14">
        <v>69</v>
      </c>
      <c r="E12" s="14">
        <v>68.5</v>
      </c>
      <c r="F12" s="14">
        <v>66</v>
      </c>
      <c r="G12" s="14">
        <v>60.5</v>
      </c>
      <c r="H12" s="14">
        <v>74</v>
      </c>
      <c r="I12" s="14">
        <v>66.5</v>
      </c>
      <c r="J12" s="14">
        <v>60.5</v>
      </c>
      <c r="K12" s="14">
        <v>59</v>
      </c>
      <c r="L12" s="14">
        <v>76</v>
      </c>
      <c r="M12" s="33">
        <f t="shared" si="0"/>
        <v>66.1</v>
      </c>
    </row>
    <row r="13" spans="1:13" ht="19.5" customHeight="1">
      <c r="A13" s="14">
        <v>15</v>
      </c>
      <c r="C13" s="14">
        <v>63.5</v>
      </c>
      <c r="D13" s="14">
        <v>82.5</v>
      </c>
      <c r="E13" s="14">
        <f>SUM(70.5+69.5)/2</f>
        <v>70</v>
      </c>
      <c r="F13" s="14">
        <f>SUM(66+67)/2</f>
        <v>66.5</v>
      </c>
      <c r="G13" s="14">
        <v>57</v>
      </c>
      <c r="H13" s="14">
        <v>68.5</v>
      </c>
      <c r="I13" s="14">
        <v>74</v>
      </c>
      <c r="J13" s="14">
        <v>62</v>
      </c>
      <c r="K13" s="14">
        <v>70.5</v>
      </c>
      <c r="L13" s="14">
        <v>65.5</v>
      </c>
      <c r="M13" s="33">
        <f t="shared" si="0"/>
        <v>68</v>
      </c>
    </row>
    <row r="14" spans="1:13" ht="19.5" customHeight="1">
      <c r="A14" s="14">
        <v>11</v>
      </c>
      <c r="C14" s="14">
        <v>73.5</v>
      </c>
      <c r="D14" s="14">
        <v>57</v>
      </c>
      <c r="E14" s="14">
        <v>76</v>
      </c>
      <c r="F14" s="14">
        <v>63</v>
      </c>
      <c r="G14" s="14">
        <v>71</v>
      </c>
      <c r="H14" s="14">
        <v>62.5</v>
      </c>
      <c r="I14" s="14">
        <v>71</v>
      </c>
      <c r="J14" s="14">
        <v>59.5</v>
      </c>
      <c r="K14" s="14">
        <v>69.5</v>
      </c>
      <c r="L14" s="14">
        <v>69</v>
      </c>
      <c r="M14" s="33">
        <f>SUM(C14:L14)/10</f>
        <v>67.2</v>
      </c>
    </row>
    <row r="15" spans="1:13" ht="19.5" customHeight="1">
      <c r="A15" s="14">
        <v>16</v>
      </c>
      <c r="C15" s="14">
        <v>63</v>
      </c>
      <c r="D15" s="14">
        <v>65.5</v>
      </c>
      <c r="E15" s="14">
        <v>71.5</v>
      </c>
      <c r="F15" s="14">
        <v>74.5</v>
      </c>
      <c r="G15" s="14">
        <v>77</v>
      </c>
      <c r="H15" s="14">
        <v>60.5</v>
      </c>
      <c r="I15" s="14">
        <v>72</v>
      </c>
      <c r="J15" s="14">
        <v>54.5</v>
      </c>
      <c r="K15" s="14">
        <v>63</v>
      </c>
      <c r="L15" s="14">
        <v>65</v>
      </c>
      <c r="M15" s="33">
        <f>SUM(C15:L15)/10</f>
        <v>66.65</v>
      </c>
    </row>
    <row r="16" spans="1:13" ht="19.5" customHeight="1">
      <c r="A16" s="14">
        <v>1</v>
      </c>
      <c r="C16" s="14">
        <v>64.5</v>
      </c>
      <c r="D16" s="14">
        <v>75</v>
      </c>
      <c r="E16" s="14">
        <v>65.5</v>
      </c>
      <c r="F16" s="14">
        <v>71.5</v>
      </c>
      <c r="G16" s="14">
        <v>69.5</v>
      </c>
      <c r="H16" s="14">
        <v>72</v>
      </c>
      <c r="I16" s="14">
        <v>55.5</v>
      </c>
      <c r="J16" s="14">
        <v>60</v>
      </c>
      <c r="K16" s="14">
        <v>72</v>
      </c>
      <c r="L16" s="14">
        <v>67.5</v>
      </c>
      <c r="M16" s="33">
        <f t="shared" si="0"/>
        <v>67.3</v>
      </c>
    </row>
    <row r="17" spans="1:13" ht="19.5" customHeight="1">
      <c r="A17" s="14">
        <v>17</v>
      </c>
      <c r="C17" s="14">
        <v>78.5</v>
      </c>
      <c r="D17" s="14">
        <v>73</v>
      </c>
      <c r="E17" s="14">
        <v>69</v>
      </c>
      <c r="F17" s="14">
        <v>72.5</v>
      </c>
      <c r="G17" s="14">
        <v>64</v>
      </c>
      <c r="H17" s="14">
        <v>76</v>
      </c>
      <c r="I17" s="12">
        <v>85</v>
      </c>
      <c r="J17" s="14">
        <v>67.5</v>
      </c>
      <c r="K17" s="14">
        <v>70</v>
      </c>
      <c r="L17" s="14">
        <v>72.5</v>
      </c>
      <c r="M17" s="33">
        <f t="shared" si="0"/>
        <v>72.8</v>
      </c>
    </row>
    <row r="18" spans="1:13" ht="19.5" customHeight="1">
      <c r="A18" s="14">
        <v>18</v>
      </c>
      <c r="C18" s="14">
        <v>61.5</v>
      </c>
      <c r="D18" s="14">
        <v>75.5</v>
      </c>
      <c r="E18" s="14">
        <v>70.5</v>
      </c>
      <c r="F18" s="14">
        <v>69.5</v>
      </c>
      <c r="G18" s="14">
        <v>60.5</v>
      </c>
      <c r="H18" s="14">
        <v>65</v>
      </c>
      <c r="I18" s="14">
        <v>71</v>
      </c>
      <c r="J18" s="14">
        <v>62</v>
      </c>
      <c r="K18" s="14">
        <v>68</v>
      </c>
      <c r="L18" s="14">
        <v>65</v>
      </c>
      <c r="M18" s="33">
        <f t="shared" si="0"/>
        <v>66.85</v>
      </c>
    </row>
    <row r="19" spans="1:13" ht="19.5" customHeight="1">
      <c r="A19" s="14">
        <v>19</v>
      </c>
      <c r="C19" s="14">
        <v>76.5</v>
      </c>
      <c r="D19" s="14">
        <v>66.5</v>
      </c>
      <c r="E19" s="14">
        <v>66.5</v>
      </c>
      <c r="F19" s="14">
        <v>80.5</v>
      </c>
      <c r="G19" s="14">
        <v>64</v>
      </c>
      <c r="H19" s="14">
        <v>70.5</v>
      </c>
      <c r="I19" s="14">
        <v>63</v>
      </c>
      <c r="J19" s="14">
        <v>60.5</v>
      </c>
      <c r="K19" s="14">
        <v>70.5</v>
      </c>
      <c r="L19" s="14">
        <v>66.5</v>
      </c>
      <c r="M19" s="33">
        <f>SUM(C19:L19)/10</f>
        <v>68.5</v>
      </c>
    </row>
    <row r="20" spans="1:13" ht="19.5" customHeight="1">
      <c r="A20" s="14">
        <v>20</v>
      </c>
      <c r="C20" s="14">
        <v>63</v>
      </c>
      <c r="D20" s="14">
        <v>64.5</v>
      </c>
      <c r="E20" s="14">
        <v>63.5</v>
      </c>
      <c r="F20" s="14">
        <v>73</v>
      </c>
      <c r="G20" s="14">
        <v>65.5</v>
      </c>
      <c r="H20" s="48"/>
      <c r="I20" s="14">
        <v>68.5</v>
      </c>
      <c r="J20" s="14">
        <v>68</v>
      </c>
      <c r="K20" s="47"/>
      <c r="L20" s="14">
        <v>75</v>
      </c>
      <c r="M20" s="33">
        <f>SUM(C20:L20)/8</f>
        <v>67.625</v>
      </c>
    </row>
    <row r="21" spans="1:13" ht="19.5" customHeight="1">
      <c r="A21" s="14">
        <v>21</v>
      </c>
      <c r="C21" s="14">
        <v>57</v>
      </c>
      <c r="D21" s="14">
        <v>77.5</v>
      </c>
      <c r="E21" s="14">
        <v>58.5</v>
      </c>
      <c r="F21" s="14">
        <v>67</v>
      </c>
      <c r="G21" s="14">
        <v>63</v>
      </c>
      <c r="H21" s="14">
        <v>62</v>
      </c>
      <c r="I21" s="48"/>
      <c r="J21" s="47"/>
      <c r="K21" s="14">
        <v>62.5</v>
      </c>
      <c r="L21" s="14">
        <v>79.5</v>
      </c>
      <c r="M21" s="33">
        <f>SUM(C21:L21)/8</f>
        <v>65.875</v>
      </c>
    </row>
    <row r="22" spans="1:13" ht="19.5" customHeight="1">
      <c r="A22" s="14">
        <v>24</v>
      </c>
      <c r="C22" s="14">
        <v>71.5</v>
      </c>
      <c r="D22" s="14">
        <v>78.5</v>
      </c>
      <c r="E22" s="14">
        <v>63.5</v>
      </c>
      <c r="F22" s="14">
        <v>67.5</v>
      </c>
      <c r="G22" s="14">
        <v>59</v>
      </c>
      <c r="H22" s="14">
        <v>73.5</v>
      </c>
      <c r="I22" s="14">
        <v>60.5</v>
      </c>
      <c r="J22" s="14">
        <v>68.5</v>
      </c>
      <c r="K22" s="14">
        <v>67</v>
      </c>
      <c r="L22" s="14">
        <v>69</v>
      </c>
      <c r="M22" s="33">
        <f t="shared" si="0"/>
        <v>67.85</v>
      </c>
    </row>
    <row r="23" spans="1:13" ht="19.5" customHeight="1">
      <c r="A23" s="14">
        <v>25</v>
      </c>
      <c r="C23" s="14">
        <v>75.5</v>
      </c>
      <c r="D23" s="14">
        <v>62</v>
      </c>
      <c r="E23" s="14">
        <v>64</v>
      </c>
      <c r="F23" s="14">
        <v>59</v>
      </c>
      <c r="G23" s="14">
        <v>79</v>
      </c>
      <c r="H23" s="14">
        <v>69.5</v>
      </c>
      <c r="I23" s="14">
        <v>65.5</v>
      </c>
      <c r="J23" s="14">
        <v>72</v>
      </c>
      <c r="K23" s="14">
        <v>60.5</v>
      </c>
      <c r="L23" s="14">
        <v>63.5</v>
      </c>
      <c r="M23" s="33">
        <f t="shared" si="0"/>
        <v>67.05</v>
      </c>
    </row>
    <row r="24" spans="1:13" ht="19.5" customHeight="1">
      <c r="A24" s="14">
        <v>26</v>
      </c>
      <c r="C24" s="14">
        <v>72</v>
      </c>
      <c r="D24" s="14">
        <v>66</v>
      </c>
      <c r="E24" s="14">
        <v>67</v>
      </c>
      <c r="F24" s="14">
        <v>77.5</v>
      </c>
      <c r="G24" s="14">
        <v>71.5</v>
      </c>
      <c r="H24" s="14">
        <v>66</v>
      </c>
      <c r="I24" s="14">
        <v>62.5</v>
      </c>
      <c r="J24" s="14">
        <v>68.5</v>
      </c>
      <c r="K24" s="14">
        <v>60</v>
      </c>
      <c r="L24" s="14">
        <v>61</v>
      </c>
      <c r="M24" s="33">
        <f t="shared" si="0"/>
        <v>67.2</v>
      </c>
    </row>
    <row r="25" spans="1:13" ht="19.5" customHeight="1">
      <c r="A25" s="14">
        <v>22</v>
      </c>
      <c r="C25" s="14">
        <v>66</v>
      </c>
      <c r="D25" s="14">
        <v>68.5</v>
      </c>
      <c r="E25" s="14">
        <v>61.5</v>
      </c>
      <c r="F25" s="14">
        <v>60.5</v>
      </c>
      <c r="G25" s="14">
        <v>62.5</v>
      </c>
      <c r="H25" s="14">
        <v>65.5</v>
      </c>
      <c r="I25" s="14">
        <v>68.5</v>
      </c>
      <c r="J25" s="48"/>
      <c r="K25" s="47"/>
      <c r="L25" s="14">
        <v>65.5</v>
      </c>
      <c r="M25" s="33">
        <f>SUM(C25:L25)/8</f>
        <v>64.8125</v>
      </c>
    </row>
    <row r="26" spans="1:13" ht="19.5" customHeight="1">
      <c r="A26" s="14">
        <v>23</v>
      </c>
      <c r="C26" s="14">
        <v>60</v>
      </c>
      <c r="D26" s="14">
        <v>65</v>
      </c>
      <c r="E26" s="14">
        <v>61</v>
      </c>
      <c r="F26" s="14">
        <v>71.5</v>
      </c>
      <c r="G26" s="14">
        <v>64</v>
      </c>
      <c r="H26" s="14">
        <v>65.5</v>
      </c>
      <c r="I26" s="14">
        <v>69</v>
      </c>
      <c r="J26" s="14">
        <v>59</v>
      </c>
      <c r="K26" s="14">
        <v>52</v>
      </c>
      <c r="L26" s="14">
        <v>67.5</v>
      </c>
      <c r="M26" s="33">
        <f>SUM(C26:L26)/10</f>
        <v>63.45</v>
      </c>
    </row>
    <row r="27" spans="1:13" ht="19.5" customHeight="1">
      <c r="A27" s="14">
        <v>27</v>
      </c>
      <c r="C27" s="14">
        <v>76.5</v>
      </c>
      <c r="D27" s="14">
        <v>71.5</v>
      </c>
      <c r="E27" s="14">
        <v>63</v>
      </c>
      <c r="F27" s="14">
        <v>75</v>
      </c>
      <c r="G27" s="14">
        <v>64.5</v>
      </c>
      <c r="H27" s="14">
        <v>66</v>
      </c>
      <c r="I27" s="14">
        <v>68</v>
      </c>
      <c r="J27" s="14">
        <v>68.5</v>
      </c>
      <c r="K27" s="14">
        <v>54</v>
      </c>
      <c r="L27" s="14">
        <v>59.5</v>
      </c>
      <c r="M27" s="33">
        <f t="shared" si="0"/>
        <v>66.65</v>
      </c>
    </row>
    <row r="28" spans="1:13" ht="19.5" customHeight="1">
      <c r="A28" s="14">
        <v>28</v>
      </c>
      <c r="C28" s="14">
        <v>67</v>
      </c>
      <c r="D28" s="14">
        <v>67.5</v>
      </c>
      <c r="E28" s="14">
        <v>67.5</v>
      </c>
      <c r="F28" s="14">
        <v>69</v>
      </c>
      <c r="G28" s="14">
        <v>60.5</v>
      </c>
      <c r="H28" s="14">
        <v>62.5</v>
      </c>
      <c r="I28" s="14">
        <v>67.5</v>
      </c>
      <c r="J28" s="14">
        <v>77</v>
      </c>
      <c r="K28" s="14">
        <v>62</v>
      </c>
      <c r="L28" s="14">
        <v>75</v>
      </c>
      <c r="M28" s="33">
        <f t="shared" si="0"/>
        <v>67.55</v>
      </c>
    </row>
    <row r="29" spans="1:13" ht="19.5" customHeight="1">
      <c r="A29" s="14">
        <v>29</v>
      </c>
      <c r="C29" s="14">
        <v>60</v>
      </c>
      <c r="D29" s="14">
        <v>71</v>
      </c>
      <c r="E29" s="14">
        <f>(63.5+62.5)/2</f>
        <v>63</v>
      </c>
      <c r="F29" s="14">
        <f>(66+65.5)/2</f>
        <v>65.75</v>
      </c>
      <c r="G29" s="14">
        <v>69.5</v>
      </c>
      <c r="H29" s="14">
        <v>70</v>
      </c>
      <c r="I29" s="14">
        <v>63.5</v>
      </c>
      <c r="J29" s="14">
        <v>72</v>
      </c>
      <c r="K29" s="14">
        <v>63</v>
      </c>
      <c r="L29" s="14">
        <v>67.5</v>
      </c>
      <c r="M29" s="33">
        <f t="shared" si="0"/>
        <v>66.525</v>
      </c>
    </row>
    <row r="30" spans="1:13" ht="19.5" customHeight="1">
      <c r="A30" s="14">
        <v>30</v>
      </c>
      <c r="C30" s="14">
        <v>66.5</v>
      </c>
      <c r="D30" s="14">
        <v>84.5</v>
      </c>
      <c r="E30" s="14">
        <v>62</v>
      </c>
      <c r="F30" s="14">
        <v>66.5</v>
      </c>
      <c r="G30" s="14">
        <v>65.5</v>
      </c>
      <c r="H30" s="14">
        <v>59.5</v>
      </c>
      <c r="I30" s="14">
        <v>61</v>
      </c>
      <c r="J30" s="14">
        <v>77</v>
      </c>
      <c r="K30" s="14">
        <v>65</v>
      </c>
      <c r="L30" s="14">
        <v>71</v>
      </c>
      <c r="M30" s="33">
        <f t="shared" si="0"/>
        <v>67.85</v>
      </c>
    </row>
    <row r="31" spans="1:13" ht="19.5" customHeight="1">
      <c r="A31" s="14">
        <v>31</v>
      </c>
      <c r="C31" s="14">
        <v>61</v>
      </c>
      <c r="D31" s="14">
        <v>69</v>
      </c>
      <c r="E31" s="14">
        <v>59.5</v>
      </c>
      <c r="F31" s="14">
        <v>78.5</v>
      </c>
      <c r="G31" s="14">
        <v>67</v>
      </c>
      <c r="H31" s="14">
        <v>73.5</v>
      </c>
      <c r="I31" s="14">
        <v>70.5</v>
      </c>
      <c r="J31" s="14">
        <v>62</v>
      </c>
      <c r="K31" s="14">
        <v>67.5</v>
      </c>
      <c r="L31" s="14">
        <v>62</v>
      </c>
      <c r="M31" s="33">
        <f t="shared" si="0"/>
        <v>67.05</v>
      </c>
    </row>
    <row r="32" spans="1:13" ht="19.5" customHeight="1">
      <c r="A32" s="14">
        <v>32</v>
      </c>
      <c r="C32" s="14">
        <v>73.5</v>
      </c>
      <c r="D32" s="14">
        <v>81.5</v>
      </c>
      <c r="E32" s="14">
        <v>64.5</v>
      </c>
      <c r="F32" s="14">
        <v>64</v>
      </c>
      <c r="G32" s="47"/>
      <c r="H32" s="48"/>
      <c r="I32" s="47"/>
      <c r="J32" s="48"/>
      <c r="K32" s="47"/>
      <c r="L32" s="48"/>
      <c r="M32" s="33">
        <f>SUM(C32:L32)/4</f>
        <v>70.875</v>
      </c>
    </row>
    <row r="33" spans="1:13" ht="19.5" customHeight="1">
      <c r="A33" s="14">
        <v>34</v>
      </c>
      <c r="C33" s="14">
        <v>61</v>
      </c>
      <c r="D33" s="14">
        <v>66.5</v>
      </c>
      <c r="E33" s="47"/>
      <c r="F33" s="14">
        <v>68.5</v>
      </c>
      <c r="G33" s="47"/>
      <c r="H33" s="48"/>
      <c r="I33" s="14">
        <v>58.5</v>
      </c>
      <c r="J33" s="48"/>
      <c r="K33" s="47"/>
      <c r="L33" s="48"/>
      <c r="M33" s="33">
        <f>SUM(C33:L33)/4</f>
        <v>63.625</v>
      </c>
    </row>
    <row r="34" spans="1:13" ht="19.5" customHeight="1">
      <c r="A34" s="14">
        <v>33</v>
      </c>
      <c r="C34" s="47"/>
      <c r="D34" s="14">
        <v>80.5</v>
      </c>
      <c r="E34" s="47"/>
      <c r="F34" s="14">
        <v>66.5</v>
      </c>
      <c r="G34" s="47"/>
      <c r="H34" s="14">
        <v>76</v>
      </c>
      <c r="I34" s="47"/>
      <c r="J34" s="48"/>
      <c r="K34" s="47"/>
      <c r="L34" s="14">
        <v>60.5</v>
      </c>
      <c r="M34" s="33">
        <f>SUM(C34:L34)/4</f>
        <v>70.875</v>
      </c>
    </row>
    <row r="35" spans="1:13" ht="19.5" customHeight="1">
      <c r="A35" s="14">
        <v>35</v>
      </c>
      <c r="C35" s="47"/>
      <c r="D35" s="14">
        <v>78</v>
      </c>
      <c r="E35" s="47"/>
      <c r="F35" s="14">
        <v>72</v>
      </c>
      <c r="G35" s="47"/>
      <c r="H35" s="48"/>
      <c r="I35" s="47"/>
      <c r="J35" s="48"/>
      <c r="K35" s="47"/>
      <c r="L35" s="48"/>
      <c r="M35" s="33">
        <f>SUM(C35:L35)/2</f>
        <v>75</v>
      </c>
    </row>
    <row r="36" spans="1:13" ht="19.5" customHeight="1">
      <c r="A36" s="14">
        <v>36</v>
      </c>
      <c r="C36" s="14">
        <v>61</v>
      </c>
      <c r="D36" s="14">
        <v>69</v>
      </c>
      <c r="E36" s="47"/>
      <c r="F36" s="48"/>
      <c r="G36" s="47"/>
      <c r="H36" s="48"/>
      <c r="I36" s="47"/>
      <c r="J36" s="48"/>
      <c r="K36" s="47"/>
      <c r="L36" s="48"/>
      <c r="M36" s="33">
        <f>SUM(C36:L36)/2</f>
        <v>65</v>
      </c>
    </row>
    <row r="37" spans="1:13" ht="19.5" customHeight="1">
      <c r="A37" s="14">
        <v>37</v>
      </c>
      <c r="C37" s="47"/>
      <c r="D37" s="14">
        <v>80.5</v>
      </c>
      <c r="E37" s="14">
        <v>68</v>
      </c>
      <c r="F37" s="48"/>
      <c r="G37" s="47"/>
      <c r="H37" s="48"/>
      <c r="I37" s="47"/>
      <c r="J37" s="48"/>
      <c r="K37" s="47"/>
      <c r="L37" s="48"/>
      <c r="M37" s="33">
        <f>SUM(C37:L37)/2</f>
        <v>74.25</v>
      </c>
    </row>
    <row r="38" spans="1:13" ht="19.5" customHeight="1">
      <c r="A38" s="14">
        <v>38</v>
      </c>
      <c r="C38" s="47"/>
      <c r="D38" s="14">
        <v>74</v>
      </c>
      <c r="E38" s="48"/>
      <c r="F38" s="14">
        <v>62.5</v>
      </c>
      <c r="G38" s="47"/>
      <c r="H38" s="48"/>
      <c r="I38" s="47"/>
      <c r="J38" s="48"/>
      <c r="K38" s="47"/>
      <c r="L38" s="48"/>
      <c r="M38" s="33">
        <f>SUM(C38:L38)/2</f>
        <v>68.25</v>
      </c>
    </row>
    <row r="39" spans="3:12" ht="12.75">
      <c r="C39" s="15"/>
      <c r="D39" s="15"/>
      <c r="E39" s="15"/>
      <c r="F39" s="15"/>
      <c r="G39" s="1"/>
      <c r="H39" s="1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"/>
      <c r="H40" s="1"/>
      <c r="I40" s="15"/>
      <c r="J40" s="15"/>
      <c r="K40" s="15"/>
      <c r="L40" s="15"/>
    </row>
    <row r="41" spans="1:12" s="17" customFormat="1" ht="19.5" customHeight="1">
      <c r="A41" s="12" t="s">
        <v>5</v>
      </c>
      <c r="B41" s="16"/>
      <c r="C41" s="12">
        <f>SUM(C2:C38)</f>
        <v>2212.5</v>
      </c>
      <c r="D41" s="12">
        <f aca="true" t="shared" si="1" ref="D41:L41">SUM(D2:D38)</f>
        <v>2596</v>
      </c>
      <c r="E41" s="12">
        <f t="shared" si="1"/>
        <v>2132.75</v>
      </c>
      <c r="F41" s="12">
        <f t="shared" si="1"/>
        <v>2416.75</v>
      </c>
      <c r="G41" s="12">
        <f t="shared" si="1"/>
        <v>2002</v>
      </c>
      <c r="H41" s="12">
        <f>SUM(H2:H38)</f>
        <v>2046</v>
      </c>
      <c r="I41" s="12">
        <f t="shared" si="1"/>
        <v>2054</v>
      </c>
      <c r="J41" s="12">
        <f t="shared" si="1"/>
        <v>1832.5</v>
      </c>
      <c r="K41" s="12">
        <f t="shared" si="1"/>
        <v>1779</v>
      </c>
      <c r="L41" s="12">
        <f t="shared" si="1"/>
        <v>2093.5</v>
      </c>
    </row>
    <row r="43" spans="3:12" ht="12.75">
      <c r="C43" s="34">
        <f>C41+C5+C14+C13+C18+C24+C29</f>
        <v>2618</v>
      </c>
      <c r="D43" s="34">
        <f>D41+D5+D14+D13+D18+D24+D29</f>
        <v>3012.5</v>
      </c>
      <c r="E43" s="34">
        <f>E41+E5+E14+E13+E18+E24+E29</f>
        <v>2557.5</v>
      </c>
      <c r="F43" s="34">
        <f>F41+F5+F14+F13+F18+F24+F29</f>
        <v>2835</v>
      </c>
      <c r="G43" s="34">
        <f>G41+G14+G13+G24</f>
        <v>2201.5</v>
      </c>
      <c r="H43" s="34">
        <f>H41+H5+H13+H18+H24</f>
        <v>2308.5</v>
      </c>
      <c r="I43" s="34">
        <f>I41+I5+I14+I18+I24</f>
        <v>2331</v>
      </c>
      <c r="J43" s="34">
        <f>J41+J5+J14+J18</f>
        <v>2018.5</v>
      </c>
      <c r="K43" s="34">
        <f>K41+K5+K13+K18</f>
        <v>1981</v>
      </c>
      <c r="L43" s="34">
        <f>L41+L14+L13+L24</f>
        <v>2289</v>
      </c>
    </row>
    <row r="45" spans="1:12" s="17" customFormat="1" ht="19.5" customHeight="1" hidden="1">
      <c r="A45" s="28" t="s">
        <v>28</v>
      </c>
      <c r="B45" s="29"/>
      <c r="C45" s="28">
        <f aca="true" t="shared" si="2" ref="C45:L45">SUM(C3:C21)</f>
        <v>1268.5</v>
      </c>
      <c r="D45" s="28">
        <f t="shared" si="2"/>
        <v>1288.5</v>
      </c>
      <c r="E45" s="28">
        <f>SUM(E3:E21)</f>
        <v>1298.75</v>
      </c>
      <c r="F45" s="28">
        <f t="shared" si="2"/>
        <v>1328</v>
      </c>
      <c r="G45" s="28">
        <f>SUM(G3:G21)</f>
        <v>1278.5</v>
      </c>
      <c r="H45" s="28">
        <f>SUM(H3:H21)</f>
        <v>1220.5</v>
      </c>
      <c r="I45" s="28">
        <f t="shared" si="2"/>
        <v>1276.5</v>
      </c>
      <c r="J45" s="28">
        <f t="shared" si="2"/>
        <v>1142</v>
      </c>
      <c r="K45" s="28">
        <f t="shared" si="2"/>
        <v>1164.5</v>
      </c>
      <c r="L45" s="28">
        <f t="shared" si="2"/>
        <v>1305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="85" zoomScaleNormal="85" workbookViewId="0" topLeftCell="A1">
      <pane ySplit="1" topLeftCell="BM8" activePane="bottomLeft" state="frozen"/>
      <selection pane="topLeft" activeCell="D35" sqref="D35"/>
      <selection pane="bottomLeft" activeCell="A1" sqref="A1"/>
    </sheetView>
  </sheetViews>
  <sheetFormatPr defaultColWidth="9.140625" defaultRowHeight="12.75"/>
  <cols>
    <col min="1" max="1" width="5.421875" style="15" customWidth="1"/>
    <col min="2" max="2" width="1.7109375" style="11" customWidth="1"/>
    <col min="3" max="6" width="12.7109375" style="11" customWidth="1"/>
    <col min="7" max="8" width="12.7109375" style="0" customWidth="1"/>
    <col min="9" max="12" width="12.7109375" style="11" customWidth="1"/>
  </cols>
  <sheetData>
    <row r="1" spans="1:12" ht="33" customHeight="1">
      <c r="A1" s="12" t="s">
        <v>4</v>
      </c>
      <c r="C1" s="12" t="s">
        <v>29</v>
      </c>
      <c r="D1" s="12" t="s">
        <v>30</v>
      </c>
      <c r="E1" s="12" t="s">
        <v>44</v>
      </c>
      <c r="F1" s="12" t="s">
        <v>50</v>
      </c>
      <c r="G1" s="12" t="s">
        <v>45</v>
      </c>
      <c r="H1" s="12" t="s">
        <v>49</v>
      </c>
      <c r="I1" s="12" t="s">
        <v>0</v>
      </c>
      <c r="J1" s="12" t="s">
        <v>26</v>
      </c>
      <c r="K1" s="12" t="s">
        <v>47</v>
      </c>
      <c r="L1" s="12" t="s">
        <v>46</v>
      </c>
    </row>
    <row r="2" spans="1:12" ht="19.5" customHeight="1">
      <c r="A2" s="14">
        <v>3</v>
      </c>
      <c r="C2" s="14">
        <v>78</v>
      </c>
      <c r="D2" s="14">
        <v>63.5</v>
      </c>
      <c r="E2" s="14">
        <v>64.5</v>
      </c>
      <c r="F2" s="14">
        <v>69.5</v>
      </c>
      <c r="G2" s="14">
        <v>62.5</v>
      </c>
      <c r="H2" s="14">
        <v>72.5</v>
      </c>
      <c r="I2" s="14">
        <v>60.5</v>
      </c>
      <c r="J2" s="14">
        <v>66.5</v>
      </c>
      <c r="K2" s="14">
        <v>74</v>
      </c>
      <c r="L2" s="14">
        <v>66</v>
      </c>
    </row>
    <row r="3" spans="1:12" ht="19.5" customHeight="1">
      <c r="A3" s="14">
        <v>4</v>
      </c>
      <c r="C3" s="14">
        <v>65.5</v>
      </c>
      <c r="D3" s="14">
        <v>61.5</v>
      </c>
      <c r="E3" s="14">
        <v>65</v>
      </c>
      <c r="F3" s="14">
        <v>73.5</v>
      </c>
      <c r="G3" s="14">
        <v>67.5</v>
      </c>
      <c r="H3" s="14">
        <v>60</v>
      </c>
      <c r="I3" s="14">
        <v>58.5</v>
      </c>
      <c r="J3" s="14">
        <v>64</v>
      </c>
      <c r="K3" s="14">
        <v>83.5</v>
      </c>
      <c r="L3" s="14">
        <v>65</v>
      </c>
    </row>
    <row r="4" spans="1:12" ht="19.5" customHeight="1">
      <c r="A4" s="14">
        <v>5</v>
      </c>
      <c r="C4" s="14">
        <v>69.5</v>
      </c>
      <c r="D4" s="14">
        <v>65.5</v>
      </c>
      <c r="E4" s="14">
        <v>64.5</v>
      </c>
      <c r="F4" s="14">
        <v>61</v>
      </c>
      <c r="G4" s="14">
        <v>66.5</v>
      </c>
      <c r="H4" s="14">
        <v>65</v>
      </c>
      <c r="I4" s="14">
        <v>68.5</v>
      </c>
      <c r="J4" s="14">
        <v>64</v>
      </c>
      <c r="K4" s="14">
        <v>72.5</v>
      </c>
      <c r="L4" s="14">
        <v>61.5</v>
      </c>
    </row>
    <row r="5" spans="1:12" ht="19.5" customHeight="1">
      <c r="A5" s="14">
        <v>6</v>
      </c>
      <c r="C5" s="14">
        <f>SUM(71.5+64.5)/2</f>
        <v>68</v>
      </c>
      <c r="D5" s="14">
        <f>SUM(72.5+75)/2</f>
        <v>73.75</v>
      </c>
      <c r="E5" s="14">
        <f>SUM(64.5+74)/2</f>
        <v>69.25</v>
      </c>
      <c r="F5" s="14">
        <f>SUM(57+78.5)/2</f>
        <v>67.75</v>
      </c>
      <c r="G5" s="14">
        <v>75</v>
      </c>
      <c r="H5" s="14">
        <f>SUM(63.5+64.5)/2</f>
        <v>64</v>
      </c>
      <c r="I5" s="14">
        <f>SUM(64.5+63.5)/2</f>
        <v>64</v>
      </c>
      <c r="J5" s="14">
        <f>SUM(78+63)/2</f>
        <v>70.5</v>
      </c>
      <c r="K5" s="14">
        <f>SUM(63+72.5)/2</f>
        <v>67.75</v>
      </c>
      <c r="L5" s="14">
        <v>78</v>
      </c>
    </row>
    <row r="6" spans="1:12" ht="19.5" customHeight="1">
      <c r="A6" s="14">
        <v>7</v>
      </c>
      <c r="C6" s="14">
        <v>65</v>
      </c>
      <c r="D6" s="14">
        <v>68.5</v>
      </c>
      <c r="E6" s="14">
        <v>58.5</v>
      </c>
      <c r="F6" s="14">
        <v>71.5</v>
      </c>
      <c r="G6" s="14">
        <v>72</v>
      </c>
      <c r="H6" s="14">
        <v>58</v>
      </c>
      <c r="I6" s="14">
        <v>58</v>
      </c>
      <c r="J6" s="14">
        <v>66</v>
      </c>
      <c r="K6" s="14">
        <v>66.5</v>
      </c>
      <c r="L6" s="14">
        <v>65</v>
      </c>
    </row>
    <row r="7" spans="1:12" ht="19.5" customHeight="1">
      <c r="A7" s="14">
        <v>8</v>
      </c>
      <c r="C7" s="14">
        <v>74</v>
      </c>
      <c r="D7" s="14">
        <v>76</v>
      </c>
      <c r="E7" s="14">
        <v>80.5</v>
      </c>
      <c r="F7" s="14">
        <v>65.5</v>
      </c>
      <c r="G7" s="14">
        <v>71.5</v>
      </c>
      <c r="H7" s="14">
        <v>65</v>
      </c>
      <c r="I7" s="14">
        <v>61.5</v>
      </c>
      <c r="J7" s="14">
        <v>68.5</v>
      </c>
      <c r="K7" s="14">
        <v>63.5</v>
      </c>
      <c r="L7" s="14">
        <v>62</v>
      </c>
    </row>
    <row r="8" spans="1:12" ht="19.5" customHeight="1">
      <c r="A8" s="14">
        <v>9</v>
      </c>
      <c r="C8" s="14">
        <v>72</v>
      </c>
      <c r="D8" s="14">
        <v>71</v>
      </c>
      <c r="E8" s="14">
        <v>70</v>
      </c>
      <c r="F8" s="14">
        <v>69.5</v>
      </c>
      <c r="G8" s="14">
        <v>58</v>
      </c>
      <c r="H8" s="14">
        <v>76</v>
      </c>
      <c r="I8" s="14">
        <v>63.5</v>
      </c>
      <c r="J8" s="14">
        <v>68.5</v>
      </c>
      <c r="K8" s="14">
        <v>67</v>
      </c>
      <c r="L8" s="14">
        <v>71</v>
      </c>
    </row>
    <row r="9" spans="1:12" ht="19.5" customHeight="1">
      <c r="A9" s="14">
        <v>10</v>
      </c>
      <c r="C9" s="14">
        <v>70.5</v>
      </c>
      <c r="D9" s="14">
        <v>78.5</v>
      </c>
      <c r="E9" s="14">
        <v>71.5</v>
      </c>
      <c r="F9" s="14">
        <v>63</v>
      </c>
      <c r="G9" s="14">
        <v>66.5</v>
      </c>
      <c r="H9" s="14">
        <v>65.5</v>
      </c>
      <c r="I9" s="14">
        <v>69.5</v>
      </c>
      <c r="J9" s="14">
        <v>78</v>
      </c>
      <c r="K9" s="14">
        <v>67.5</v>
      </c>
      <c r="L9" s="14">
        <v>57</v>
      </c>
    </row>
    <row r="10" spans="1:12" ht="19.5" customHeight="1">
      <c r="A10" s="14">
        <v>12</v>
      </c>
      <c r="C10" s="14">
        <v>64</v>
      </c>
      <c r="D10" s="14">
        <v>69</v>
      </c>
      <c r="E10" s="14">
        <v>65</v>
      </c>
      <c r="F10" s="14">
        <v>68.5</v>
      </c>
      <c r="G10" s="14">
        <v>62.5</v>
      </c>
      <c r="H10" s="14">
        <v>65.5</v>
      </c>
      <c r="I10" s="14">
        <v>73.5</v>
      </c>
      <c r="J10" s="14">
        <v>70</v>
      </c>
      <c r="K10" s="14">
        <v>67.5</v>
      </c>
      <c r="L10" s="14">
        <v>65</v>
      </c>
    </row>
    <row r="11" spans="1:12" ht="19.5" customHeight="1">
      <c r="A11" s="14">
        <v>13</v>
      </c>
      <c r="C11" s="14">
        <v>78.5</v>
      </c>
      <c r="D11" s="14">
        <v>60</v>
      </c>
      <c r="E11" s="14">
        <v>70.5</v>
      </c>
      <c r="F11" s="14">
        <v>65.5</v>
      </c>
      <c r="G11" s="14">
        <v>68.5</v>
      </c>
      <c r="H11" s="14">
        <v>71</v>
      </c>
      <c r="I11" s="14">
        <v>58.5</v>
      </c>
      <c r="J11" s="14">
        <v>66.5</v>
      </c>
      <c r="K11" s="14">
        <v>75.5</v>
      </c>
      <c r="L11" s="14">
        <v>64.5</v>
      </c>
    </row>
    <row r="12" spans="1:12" ht="19.5" customHeight="1">
      <c r="A12" s="14">
        <v>14</v>
      </c>
      <c r="C12" s="14">
        <v>66</v>
      </c>
      <c r="D12" s="14">
        <v>76</v>
      </c>
      <c r="E12" s="14">
        <v>59</v>
      </c>
      <c r="F12" s="14">
        <v>61</v>
      </c>
      <c r="G12" s="14">
        <v>74</v>
      </c>
      <c r="H12" s="14">
        <v>60.5</v>
      </c>
      <c r="I12" s="14">
        <v>60.5</v>
      </c>
      <c r="J12" s="14">
        <v>66.5</v>
      </c>
      <c r="K12" s="14">
        <v>68.5</v>
      </c>
      <c r="L12" s="14">
        <v>69</v>
      </c>
    </row>
    <row r="13" spans="1:12" ht="19.5" customHeight="1">
      <c r="A13" s="14">
        <v>15</v>
      </c>
      <c r="C13" s="14">
        <f>SUM(57+67)/2</f>
        <v>62</v>
      </c>
      <c r="D13" s="14">
        <f>SUM(74+69.5)/2</f>
        <v>71.75</v>
      </c>
      <c r="E13" s="14">
        <f>SUM(62+82.5)/2</f>
        <v>72.25</v>
      </c>
      <c r="F13" s="14">
        <f>SUM(65.5+63.5)/2</f>
        <v>64.5</v>
      </c>
      <c r="G13" s="14">
        <f>SUM(63.5+68.5)/2</f>
        <v>66</v>
      </c>
      <c r="H13" s="14">
        <f>SUM(70.5+57)/2</f>
        <v>63.75</v>
      </c>
      <c r="I13" s="14">
        <v>82.5</v>
      </c>
      <c r="J13" s="14">
        <v>70.5</v>
      </c>
      <c r="K13" s="14">
        <f>SUM(68.5+65.5)/2</f>
        <v>67</v>
      </c>
      <c r="L13" s="14">
        <f>SUM(66+70.5)/2</f>
        <v>68.25</v>
      </c>
    </row>
    <row r="14" spans="1:12" ht="19.5" customHeight="1">
      <c r="A14" s="14">
        <v>11</v>
      </c>
      <c r="C14" s="14">
        <v>76</v>
      </c>
      <c r="D14" s="14">
        <f>SUM(71+63)/2</f>
        <v>67</v>
      </c>
      <c r="E14" s="14">
        <v>73.5</v>
      </c>
      <c r="F14" s="14">
        <f>SUM(71+57)/2</f>
        <v>64</v>
      </c>
      <c r="G14" s="14">
        <f>SUM(57+59.5)/2</f>
        <v>58.25</v>
      </c>
      <c r="H14" s="14">
        <v>69</v>
      </c>
      <c r="I14" s="14">
        <f>SUM(63+69)/2</f>
        <v>66</v>
      </c>
      <c r="J14" s="14">
        <f>SUM(69.5+71)/2</f>
        <v>70.25</v>
      </c>
      <c r="K14" s="14">
        <v>59.5</v>
      </c>
      <c r="L14" s="14">
        <f>SUM(62.5+71)/2</f>
        <v>66.75</v>
      </c>
    </row>
    <row r="15" spans="1:12" ht="19.5" customHeight="1">
      <c r="A15" s="14">
        <v>16</v>
      </c>
      <c r="C15" s="14">
        <v>63</v>
      </c>
      <c r="D15" s="14">
        <v>71.5</v>
      </c>
      <c r="E15" s="14">
        <v>65.5</v>
      </c>
      <c r="F15" s="14">
        <v>77</v>
      </c>
      <c r="G15" s="14">
        <v>74.5</v>
      </c>
      <c r="H15" s="14">
        <v>54.5</v>
      </c>
      <c r="I15" s="14">
        <v>65</v>
      </c>
      <c r="J15" s="14">
        <v>60.5</v>
      </c>
      <c r="K15" s="14">
        <v>63.5</v>
      </c>
      <c r="L15" s="14">
        <v>72</v>
      </c>
    </row>
    <row r="16" spans="1:12" ht="19.5" customHeight="1">
      <c r="A16" s="14">
        <v>1</v>
      </c>
      <c r="C16" s="14">
        <v>60</v>
      </c>
      <c r="D16" s="14">
        <v>72</v>
      </c>
      <c r="E16" s="14">
        <v>55.5</v>
      </c>
      <c r="F16" s="14">
        <v>72</v>
      </c>
      <c r="G16" s="14">
        <v>67.5</v>
      </c>
      <c r="H16" s="14">
        <v>75</v>
      </c>
      <c r="I16" s="14">
        <v>65.5</v>
      </c>
      <c r="J16" s="14">
        <v>64.5</v>
      </c>
      <c r="K16" s="14">
        <v>71.5</v>
      </c>
      <c r="L16" s="14">
        <v>69.5</v>
      </c>
    </row>
    <row r="17" spans="1:12" ht="19.5" customHeight="1">
      <c r="A17" s="14">
        <v>17</v>
      </c>
      <c r="C17" s="14">
        <v>73</v>
      </c>
      <c r="D17" s="14">
        <v>78.5</v>
      </c>
      <c r="E17" s="14">
        <v>72.5</v>
      </c>
      <c r="F17" s="14">
        <v>67.5</v>
      </c>
      <c r="G17" s="14">
        <v>70</v>
      </c>
      <c r="H17" s="14">
        <v>85</v>
      </c>
      <c r="I17" s="14">
        <v>76</v>
      </c>
      <c r="J17" s="14">
        <v>72.5</v>
      </c>
      <c r="K17" s="14">
        <v>64</v>
      </c>
      <c r="L17" s="14">
        <v>69</v>
      </c>
    </row>
    <row r="18" spans="1:12" ht="19.5" customHeight="1">
      <c r="A18" s="14">
        <v>18</v>
      </c>
      <c r="C18" s="14">
        <v>71</v>
      </c>
      <c r="D18" s="14">
        <v>69.5</v>
      </c>
      <c r="E18" s="14">
        <v>65</v>
      </c>
      <c r="F18" s="14">
        <v>75.5</v>
      </c>
      <c r="G18" s="14">
        <v>62</v>
      </c>
      <c r="H18" s="14">
        <v>70.5</v>
      </c>
      <c r="I18" s="14">
        <v>61.5</v>
      </c>
      <c r="J18" s="14">
        <v>60.5</v>
      </c>
      <c r="K18" s="14">
        <v>65</v>
      </c>
      <c r="L18" s="14">
        <v>68</v>
      </c>
    </row>
    <row r="19" spans="1:12" ht="19.5" customHeight="1">
      <c r="A19" s="14">
        <v>19</v>
      </c>
      <c r="C19" s="14">
        <v>76.5</v>
      </c>
      <c r="D19" s="14">
        <v>66.5</v>
      </c>
      <c r="E19" s="14">
        <v>66.5</v>
      </c>
      <c r="F19" s="14">
        <v>80.5</v>
      </c>
      <c r="G19" s="14">
        <v>64</v>
      </c>
      <c r="H19" s="14">
        <v>70.5</v>
      </c>
      <c r="I19" s="14">
        <v>63</v>
      </c>
      <c r="J19" s="14">
        <v>60.5</v>
      </c>
      <c r="K19" s="14">
        <v>70.5</v>
      </c>
      <c r="L19" s="14">
        <v>66.5</v>
      </c>
    </row>
    <row r="20" spans="1:12" ht="19.5" customHeight="1">
      <c r="A20" s="14">
        <v>20</v>
      </c>
      <c r="C20" s="14">
        <v>63.5</v>
      </c>
      <c r="D20" s="14">
        <v>73</v>
      </c>
      <c r="E20" s="14">
        <v>63</v>
      </c>
      <c r="F20" s="14">
        <v>64.5</v>
      </c>
      <c r="G20" s="14">
        <v>68</v>
      </c>
      <c r="H20" s="48"/>
      <c r="I20" s="14">
        <v>75</v>
      </c>
      <c r="J20" s="14">
        <v>65.5</v>
      </c>
      <c r="K20" s="47"/>
      <c r="L20" s="14">
        <v>68.5</v>
      </c>
    </row>
    <row r="21" spans="1:12" ht="19.5" customHeight="1">
      <c r="A21" s="14">
        <v>21</v>
      </c>
      <c r="C21" s="14">
        <v>67</v>
      </c>
      <c r="D21" s="14">
        <v>58.5</v>
      </c>
      <c r="E21" s="14">
        <v>77.5</v>
      </c>
      <c r="F21" s="14">
        <v>57</v>
      </c>
      <c r="G21" s="14">
        <v>62</v>
      </c>
      <c r="H21" s="14">
        <v>63</v>
      </c>
      <c r="I21" s="48"/>
      <c r="J21" s="47"/>
      <c r="K21" s="14">
        <v>79.5</v>
      </c>
      <c r="L21" s="14">
        <v>62.5</v>
      </c>
    </row>
    <row r="22" spans="1:12" ht="19.5" customHeight="1">
      <c r="A22" s="14">
        <v>24</v>
      </c>
      <c r="C22" s="14">
        <v>69</v>
      </c>
      <c r="D22" s="14">
        <v>68.5</v>
      </c>
      <c r="E22" s="14">
        <v>59</v>
      </c>
      <c r="F22" s="14">
        <v>73.5</v>
      </c>
      <c r="G22" s="14">
        <v>63.5</v>
      </c>
      <c r="H22" s="14">
        <v>67.5</v>
      </c>
      <c r="I22" s="14">
        <v>67</v>
      </c>
      <c r="J22" s="14">
        <v>78.5</v>
      </c>
      <c r="K22" s="14">
        <v>60.5</v>
      </c>
      <c r="L22" s="14">
        <v>71.5</v>
      </c>
    </row>
    <row r="23" spans="1:12" ht="19.5" customHeight="1">
      <c r="A23" s="14">
        <v>25</v>
      </c>
      <c r="C23" s="14">
        <v>59</v>
      </c>
      <c r="D23" s="14">
        <v>63.5</v>
      </c>
      <c r="E23" s="14">
        <v>60.5</v>
      </c>
      <c r="F23" s="14">
        <v>75.5</v>
      </c>
      <c r="G23" s="14">
        <v>69.5</v>
      </c>
      <c r="H23" s="14">
        <v>79</v>
      </c>
      <c r="I23" s="14">
        <v>72</v>
      </c>
      <c r="J23" s="14">
        <v>65.5</v>
      </c>
      <c r="K23" s="14">
        <v>64</v>
      </c>
      <c r="L23" s="14">
        <v>62</v>
      </c>
    </row>
    <row r="24" spans="1:12" ht="19.5" customHeight="1">
      <c r="A24" s="14">
        <v>26</v>
      </c>
      <c r="C24" s="14">
        <v>71.5</v>
      </c>
      <c r="D24" s="14">
        <v>62.5</v>
      </c>
      <c r="E24" s="14">
        <v>68.5</v>
      </c>
      <c r="F24" s="14">
        <v>61</v>
      </c>
      <c r="G24" s="14">
        <v>72</v>
      </c>
      <c r="H24" s="14">
        <v>60</v>
      </c>
      <c r="I24" s="14">
        <v>66</v>
      </c>
      <c r="J24" s="14">
        <v>67</v>
      </c>
      <c r="K24" s="14">
        <v>66</v>
      </c>
      <c r="L24" s="14">
        <v>77.5</v>
      </c>
    </row>
    <row r="25" spans="1:12" ht="19.5" customHeight="1">
      <c r="A25" s="14">
        <v>22</v>
      </c>
      <c r="C25" s="14">
        <v>65.5</v>
      </c>
      <c r="D25" s="14">
        <v>68.5</v>
      </c>
      <c r="E25" s="14">
        <v>66</v>
      </c>
      <c r="F25" s="14">
        <v>60.5</v>
      </c>
      <c r="G25" s="14">
        <v>62.5</v>
      </c>
      <c r="H25" s="14">
        <v>65.5</v>
      </c>
      <c r="I25" s="14">
        <v>68.5</v>
      </c>
      <c r="J25" s="48"/>
      <c r="K25" s="47"/>
      <c r="L25" s="14">
        <v>61.5</v>
      </c>
    </row>
    <row r="26" spans="1:12" ht="19.5" customHeight="1">
      <c r="A26" s="14">
        <v>23</v>
      </c>
      <c r="C26" s="14">
        <v>65.5</v>
      </c>
      <c r="D26" s="14">
        <v>52</v>
      </c>
      <c r="E26" s="14">
        <v>71.5</v>
      </c>
      <c r="F26" s="14">
        <v>61</v>
      </c>
      <c r="G26" s="14">
        <v>69</v>
      </c>
      <c r="H26" s="14">
        <v>60</v>
      </c>
      <c r="I26" s="14">
        <v>64</v>
      </c>
      <c r="J26" s="14">
        <v>67.5</v>
      </c>
      <c r="K26" s="14">
        <v>65</v>
      </c>
      <c r="L26" s="14">
        <v>59</v>
      </c>
    </row>
    <row r="27" spans="1:12" ht="19.5" customHeight="1">
      <c r="A27" s="14">
        <v>27</v>
      </c>
      <c r="C27" s="14">
        <v>54</v>
      </c>
      <c r="D27" s="14">
        <v>63</v>
      </c>
      <c r="E27" s="14">
        <v>71.5</v>
      </c>
      <c r="F27" s="14">
        <v>64.5</v>
      </c>
      <c r="G27" s="14">
        <v>75</v>
      </c>
      <c r="H27" s="14">
        <v>68.5</v>
      </c>
      <c r="I27" s="14">
        <v>59.5</v>
      </c>
      <c r="J27" s="14">
        <v>66</v>
      </c>
      <c r="K27" s="14">
        <v>76.5</v>
      </c>
      <c r="L27" s="14">
        <v>68</v>
      </c>
    </row>
    <row r="28" spans="1:12" ht="19.5" customHeight="1">
      <c r="A28" s="14">
        <v>28</v>
      </c>
      <c r="C28" s="14">
        <v>77</v>
      </c>
      <c r="D28" s="14">
        <v>62.5</v>
      </c>
      <c r="E28" s="14">
        <v>67.5</v>
      </c>
      <c r="F28" s="14">
        <v>62</v>
      </c>
      <c r="G28" s="14">
        <v>75</v>
      </c>
      <c r="H28" s="14">
        <v>67.5</v>
      </c>
      <c r="I28" s="14">
        <v>67.5</v>
      </c>
      <c r="J28" s="14">
        <v>67</v>
      </c>
      <c r="K28" s="14">
        <v>69</v>
      </c>
      <c r="L28" s="14">
        <v>60.5</v>
      </c>
    </row>
    <row r="29" spans="1:12" ht="19.5" customHeight="1">
      <c r="A29" s="14">
        <v>29</v>
      </c>
      <c r="C29" s="14">
        <f>SUM(71+65.5)/2</f>
        <v>68.25</v>
      </c>
      <c r="D29" s="14">
        <f>SUM(60+62.5)/2</f>
        <v>61.25</v>
      </c>
      <c r="E29" s="14">
        <f>SUM(67.5+71)/2</f>
        <v>69.25</v>
      </c>
      <c r="F29" s="14">
        <f>SUM(72+60)/2</f>
        <v>66</v>
      </c>
      <c r="G29" s="14">
        <v>63</v>
      </c>
      <c r="H29" s="14">
        <v>63.5</v>
      </c>
      <c r="I29" s="14">
        <v>70</v>
      </c>
      <c r="J29" s="14">
        <v>66</v>
      </c>
      <c r="K29" s="14">
        <v>69.5</v>
      </c>
      <c r="L29" s="14">
        <v>63.5</v>
      </c>
    </row>
    <row r="30" spans="1:12" ht="19.5" customHeight="1">
      <c r="A30" s="14">
        <v>30</v>
      </c>
      <c r="C30" s="14">
        <v>61</v>
      </c>
      <c r="D30" s="14">
        <v>66.5</v>
      </c>
      <c r="E30" s="14">
        <v>59.5</v>
      </c>
      <c r="F30" s="14">
        <v>84.5</v>
      </c>
      <c r="G30" s="14">
        <v>77</v>
      </c>
      <c r="H30" s="14">
        <v>62</v>
      </c>
      <c r="I30" s="14">
        <v>66.5</v>
      </c>
      <c r="J30" s="14">
        <v>65.5</v>
      </c>
      <c r="K30" s="14">
        <v>71</v>
      </c>
      <c r="L30" s="14">
        <v>65</v>
      </c>
    </row>
    <row r="31" spans="1:12" ht="19.5" customHeight="1">
      <c r="A31" s="14">
        <v>31</v>
      </c>
      <c r="C31" s="14">
        <v>59.5</v>
      </c>
      <c r="D31" s="14">
        <v>67</v>
      </c>
      <c r="E31" s="14">
        <v>61</v>
      </c>
      <c r="F31" s="14">
        <v>70.5</v>
      </c>
      <c r="G31" s="14">
        <v>69</v>
      </c>
      <c r="H31" s="14">
        <v>62</v>
      </c>
      <c r="I31" s="14">
        <v>78.5</v>
      </c>
      <c r="J31" s="14">
        <v>67.5</v>
      </c>
      <c r="K31" s="14">
        <v>62</v>
      </c>
      <c r="L31" s="14">
        <v>73.5</v>
      </c>
    </row>
    <row r="32" spans="1:12" ht="19.5" customHeight="1">
      <c r="A32" s="14">
        <v>32</v>
      </c>
      <c r="C32" s="14">
        <v>64</v>
      </c>
      <c r="D32" s="14">
        <v>64.5</v>
      </c>
      <c r="E32" s="14">
        <v>81.5</v>
      </c>
      <c r="F32" s="14">
        <v>73.5</v>
      </c>
      <c r="G32" s="47"/>
      <c r="H32" s="48"/>
      <c r="I32" s="47"/>
      <c r="J32" s="48"/>
      <c r="K32" s="47"/>
      <c r="L32" s="48"/>
    </row>
    <row r="33" spans="1:12" ht="19.5" customHeight="1">
      <c r="A33" s="14">
        <v>33</v>
      </c>
      <c r="C33" s="14">
        <v>67.5</v>
      </c>
      <c r="D33" s="14">
        <v>58.5</v>
      </c>
      <c r="E33" s="47"/>
      <c r="F33" s="14">
        <v>61</v>
      </c>
      <c r="G33" s="47"/>
      <c r="H33" s="48"/>
      <c r="I33" s="14">
        <v>66.5</v>
      </c>
      <c r="J33" s="48"/>
      <c r="K33" s="47"/>
      <c r="L33" s="48"/>
    </row>
    <row r="34" spans="1:12" ht="19.5" customHeight="1">
      <c r="A34" s="14">
        <v>34</v>
      </c>
      <c r="C34" s="47"/>
      <c r="D34" s="14">
        <v>76</v>
      </c>
      <c r="E34" s="47"/>
      <c r="F34" s="14">
        <v>60.5</v>
      </c>
      <c r="G34" s="47"/>
      <c r="H34" s="14">
        <v>80.5</v>
      </c>
      <c r="I34" s="47"/>
      <c r="J34" s="48"/>
      <c r="K34" s="47"/>
      <c r="L34" s="14">
        <v>66.5</v>
      </c>
    </row>
    <row r="35" spans="1:12" ht="19.5" customHeight="1">
      <c r="A35" s="14">
        <v>35</v>
      </c>
      <c r="C35" s="47"/>
      <c r="D35" s="14">
        <v>72</v>
      </c>
      <c r="E35" s="47"/>
      <c r="F35" s="14">
        <v>78</v>
      </c>
      <c r="G35" s="47"/>
      <c r="H35" s="48"/>
      <c r="I35" s="47"/>
      <c r="J35" s="48"/>
      <c r="K35" s="47"/>
      <c r="L35" s="48"/>
    </row>
    <row r="36" spans="1:12" ht="19.5" customHeight="1">
      <c r="A36" s="14">
        <v>36</v>
      </c>
      <c r="C36" s="14">
        <v>69</v>
      </c>
      <c r="D36" s="14">
        <v>61</v>
      </c>
      <c r="E36" s="47"/>
      <c r="F36" s="48"/>
      <c r="G36" s="47"/>
      <c r="H36" s="48"/>
      <c r="I36" s="47"/>
      <c r="J36" s="48"/>
      <c r="K36" s="47"/>
      <c r="L36" s="48"/>
    </row>
    <row r="37" spans="1:12" ht="19.5" customHeight="1">
      <c r="A37" s="14">
        <v>37</v>
      </c>
      <c r="C37" s="47"/>
      <c r="D37" s="14">
        <v>68</v>
      </c>
      <c r="E37" s="14">
        <v>80.5</v>
      </c>
      <c r="F37" s="48"/>
      <c r="G37" s="47"/>
      <c r="H37" s="48"/>
      <c r="I37" s="47"/>
      <c r="J37" s="48"/>
      <c r="K37" s="47"/>
      <c r="L37" s="48"/>
    </row>
    <row r="38" spans="1:12" ht="19.5" customHeight="1">
      <c r="A38" s="14">
        <v>38</v>
      </c>
      <c r="C38" s="47"/>
      <c r="D38" s="14">
        <v>62.5</v>
      </c>
      <c r="E38" s="48"/>
      <c r="F38" s="14">
        <v>74</v>
      </c>
      <c r="G38" s="47"/>
      <c r="H38" s="48"/>
      <c r="I38" s="47"/>
      <c r="J38" s="48"/>
      <c r="K38" s="47"/>
      <c r="L38" s="48"/>
    </row>
    <row r="39" spans="3:12" ht="12.75">
      <c r="C39" s="15"/>
      <c r="D39" s="15"/>
      <c r="E39" s="15"/>
      <c r="F39" s="15"/>
      <c r="G39" s="1"/>
      <c r="H39" s="1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"/>
      <c r="H40" s="1"/>
      <c r="I40" s="15"/>
      <c r="J40" s="15"/>
      <c r="K40" s="15"/>
      <c r="L40" s="15"/>
    </row>
    <row r="41" spans="1:12" s="17" customFormat="1" ht="19.5" customHeight="1">
      <c r="A41" s="12" t="s">
        <v>5</v>
      </c>
      <c r="B41" s="16"/>
      <c r="C41" s="12">
        <f aca="true" t="shared" si="0" ref="C41:L41">SUM(C2:C38)</f>
        <v>2233.75</v>
      </c>
      <c r="D41" s="12">
        <f t="shared" si="0"/>
        <v>2489.25</v>
      </c>
      <c r="E41" s="12">
        <f t="shared" si="0"/>
        <v>2165.75</v>
      </c>
      <c r="F41" s="12">
        <f t="shared" si="0"/>
        <v>2384.75</v>
      </c>
      <c r="G41" s="12">
        <f t="shared" si="0"/>
        <v>2032.25</v>
      </c>
      <c r="H41" s="12">
        <f>SUM(H2:H38)</f>
        <v>2010.25</v>
      </c>
      <c r="I41" s="12">
        <f t="shared" si="0"/>
        <v>1997</v>
      </c>
      <c r="J41" s="12">
        <f t="shared" si="0"/>
        <v>1884.25</v>
      </c>
      <c r="K41" s="12">
        <f t="shared" si="0"/>
        <v>1917.75</v>
      </c>
      <c r="L41" s="12">
        <f t="shared" si="0"/>
        <v>2063.5</v>
      </c>
    </row>
    <row r="43" spans="3:12" ht="12.75">
      <c r="C43" s="34">
        <f>C41+C5+C14+C13+C18+C24+C29</f>
        <v>2650.5</v>
      </c>
      <c r="D43" s="34">
        <f>D41+D5+D14+D13+D18+D24+D29</f>
        <v>2895</v>
      </c>
      <c r="E43" s="34">
        <f>E41+E5+E14+E13+E18+E24+E29</f>
        <v>2583.5</v>
      </c>
      <c r="F43" s="34">
        <f>F41+F5+F14+F13+F18+F24+F29</f>
        <v>2783.5</v>
      </c>
      <c r="G43" s="34">
        <f>G41+G14+G13+G24</f>
        <v>2228.5</v>
      </c>
      <c r="H43" s="34">
        <f>H41+H5+H13+H18+H24</f>
        <v>2268.5</v>
      </c>
      <c r="I43" s="34">
        <f>I41+I5+I14+I18+I24</f>
        <v>2254.5</v>
      </c>
      <c r="J43" s="34">
        <f>J41+J5+J14+J18</f>
        <v>2085.5</v>
      </c>
      <c r="K43" s="34">
        <f>K41+K5+K13+K18</f>
        <v>2117.5</v>
      </c>
      <c r="L43" s="34">
        <f>L41+L14+L13+L24</f>
        <v>2276</v>
      </c>
    </row>
    <row r="45" spans="1:12" s="17" customFormat="1" ht="19.5" customHeight="1" hidden="1">
      <c r="A45" s="28" t="s">
        <v>28</v>
      </c>
      <c r="B45" s="29"/>
      <c r="C45" s="28">
        <f aca="true" t="shared" si="1" ref="C45:L45">SUM(C3:C21)</f>
        <v>1305</v>
      </c>
      <c r="D45" s="28">
        <f t="shared" si="1"/>
        <v>1328</v>
      </c>
      <c r="E45" s="28">
        <f>SUM(E3:E21)</f>
        <v>1285</v>
      </c>
      <c r="F45" s="28">
        <f t="shared" si="1"/>
        <v>1289.25</v>
      </c>
      <c r="G45" s="28">
        <f>SUM(G3:G21)</f>
        <v>1274.25</v>
      </c>
      <c r="H45" s="28">
        <f>SUM(H3:H21)</f>
        <v>1201.75</v>
      </c>
      <c r="I45" s="28">
        <f t="shared" si="1"/>
        <v>1190.5</v>
      </c>
      <c r="J45" s="28">
        <f t="shared" si="1"/>
        <v>1207.25</v>
      </c>
      <c r="K45" s="28">
        <f t="shared" si="1"/>
        <v>1240.25</v>
      </c>
      <c r="L45" s="28">
        <f t="shared" si="1"/>
        <v>1269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</cols>
  <sheetData>
    <row r="1" spans="1:20" s="1" customFormat="1" ht="16.5" customHeight="1">
      <c r="A1" s="52" t="s">
        <v>3</v>
      </c>
      <c r="B1" s="52" t="s">
        <v>1</v>
      </c>
      <c r="C1" s="54" t="s">
        <v>11</v>
      </c>
      <c r="D1" s="58"/>
      <c r="E1" s="55"/>
      <c r="F1" s="22"/>
      <c r="G1" s="23" t="s">
        <v>13</v>
      </c>
      <c r="H1" s="23" t="s">
        <v>13</v>
      </c>
      <c r="I1" s="54" t="s">
        <v>15</v>
      </c>
      <c r="J1" s="55"/>
      <c r="K1" s="26"/>
      <c r="L1" s="22"/>
      <c r="M1" s="23" t="s">
        <v>18</v>
      </c>
      <c r="N1" s="23" t="s">
        <v>20</v>
      </c>
      <c r="O1" s="25"/>
      <c r="P1" s="23" t="s">
        <v>11</v>
      </c>
      <c r="Q1" s="22"/>
      <c r="R1" s="52" t="s">
        <v>6</v>
      </c>
      <c r="S1" s="22"/>
      <c r="T1" s="52" t="s">
        <v>3</v>
      </c>
    </row>
    <row r="2" spans="1:20" s="1" customFormat="1" ht="16.5" customHeight="1">
      <c r="A2" s="68"/>
      <c r="B2" s="68"/>
      <c r="C2" s="14" t="s">
        <v>23</v>
      </c>
      <c r="D2" s="14" t="s">
        <v>24</v>
      </c>
      <c r="E2" s="14" t="s">
        <v>25</v>
      </c>
      <c r="F2" s="21"/>
      <c r="G2" s="24" t="s">
        <v>12</v>
      </c>
      <c r="H2" s="24" t="s">
        <v>14</v>
      </c>
      <c r="I2" s="56" t="s">
        <v>16</v>
      </c>
      <c r="J2" s="57"/>
      <c r="K2" s="21"/>
      <c r="L2" s="21"/>
      <c r="M2" s="24" t="s">
        <v>21</v>
      </c>
      <c r="N2" s="24" t="s">
        <v>17</v>
      </c>
      <c r="O2" s="21"/>
      <c r="P2" s="24" t="s">
        <v>7</v>
      </c>
      <c r="Q2" s="21"/>
      <c r="R2" s="68"/>
      <c r="S2" s="21"/>
      <c r="T2" s="68"/>
    </row>
    <row r="3" spans="1:20" ht="24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  <c r="S3" s="9"/>
      <c r="T3" s="8"/>
    </row>
    <row r="4" spans="1:20" ht="24.75" customHeight="1">
      <c r="A4" s="19">
        <v>1</v>
      </c>
      <c r="B4" s="20" t="s">
        <v>30</v>
      </c>
      <c r="C4" s="10">
        <v>6</v>
      </c>
      <c r="D4" s="10">
        <v>0</v>
      </c>
      <c r="E4" s="10">
        <v>0</v>
      </c>
      <c r="F4" s="7"/>
      <c r="G4" s="10">
        <v>16</v>
      </c>
      <c r="H4" s="10">
        <v>6</v>
      </c>
      <c r="I4" s="13">
        <v>1</v>
      </c>
      <c r="J4" s="10" t="s">
        <v>8</v>
      </c>
      <c r="K4" s="5"/>
      <c r="L4" s="5"/>
      <c r="M4" s="10">
        <f>SUM(N4/P4)</f>
        <v>70.05813953488372</v>
      </c>
      <c r="N4" s="10">
        <f>'Punteggi fatti'!D43</f>
        <v>3012.5</v>
      </c>
      <c r="O4" s="5"/>
      <c r="P4" s="10">
        <f>COUNTIF('Classifica x giornata'!B12:L16,"0")+COUNTIF('Classifica x giornata'!B12:L16,"1")+COUNTIF('Classifica x giornata'!B12:L16,"3")</f>
        <v>43</v>
      </c>
      <c r="Q4" s="5"/>
      <c r="R4" s="13">
        <f>'Classifica x giornata'!O16</f>
        <v>78</v>
      </c>
      <c r="S4" s="5"/>
      <c r="T4" s="19"/>
    </row>
    <row r="5" spans="1:21" ht="24.75" customHeight="1">
      <c r="A5" s="19">
        <v>2</v>
      </c>
      <c r="B5" s="20" t="s">
        <v>50</v>
      </c>
      <c r="C5" s="10">
        <v>1</v>
      </c>
      <c r="D5" s="10">
        <v>0</v>
      </c>
      <c r="E5" s="10">
        <v>4</v>
      </c>
      <c r="F5" s="8"/>
      <c r="G5" s="10">
        <v>6</v>
      </c>
      <c r="H5" s="10">
        <v>9</v>
      </c>
      <c r="I5" s="13">
        <v>5</v>
      </c>
      <c r="J5" s="10" t="s">
        <v>10</v>
      </c>
      <c r="K5" s="8"/>
      <c r="L5" s="8"/>
      <c r="M5" s="10">
        <f>SUM(N5/P5)</f>
        <v>69.14634146341463</v>
      </c>
      <c r="N5" s="10">
        <f>'Punteggi fatti'!F43</f>
        <v>2835</v>
      </c>
      <c r="O5" s="8"/>
      <c r="P5" s="10">
        <f>COUNTIF('Classifica x giornata'!B22:L26,"0")+COUNTIF('Classifica x giornata'!B22:L26,"1")+COUNTIF('Classifica x giornata'!B22:L26,"3")</f>
        <v>41</v>
      </c>
      <c r="Q5" s="8"/>
      <c r="R5" s="13">
        <f>'Classifica x giornata'!O26</f>
        <v>66</v>
      </c>
      <c r="S5" s="7"/>
      <c r="T5" s="19"/>
      <c r="U5" s="51"/>
    </row>
    <row r="6" spans="1:21" ht="24.75" customHeight="1">
      <c r="A6" s="19">
        <v>3</v>
      </c>
      <c r="B6" s="20" t="s">
        <v>0</v>
      </c>
      <c r="C6" s="10">
        <v>2</v>
      </c>
      <c r="D6" s="10">
        <v>0</v>
      </c>
      <c r="E6" s="10">
        <v>3</v>
      </c>
      <c r="F6" s="7"/>
      <c r="G6" s="10">
        <v>3</v>
      </c>
      <c r="H6" s="10">
        <v>3</v>
      </c>
      <c r="I6" s="13">
        <v>6</v>
      </c>
      <c r="J6" s="10" t="s">
        <v>9</v>
      </c>
      <c r="K6" s="7"/>
      <c r="L6" s="7"/>
      <c r="M6" s="10">
        <f>SUM(N6/P6)</f>
        <v>68.55882352941177</v>
      </c>
      <c r="N6" s="10">
        <f>'Punteggi fatti'!I43</f>
        <v>2331</v>
      </c>
      <c r="O6" s="7"/>
      <c r="P6" s="10">
        <f>COUNTIF('Classifica x giornata'!B37:L41,"0")+COUNTIF('Classifica x giornata'!B37:L41,"1")+COUNTIF('Classifica x giornata'!B37:L41,"3")</f>
        <v>34</v>
      </c>
      <c r="Q6" s="7"/>
      <c r="R6" s="13">
        <f>'Classifica x giornata'!O41</f>
        <v>52</v>
      </c>
      <c r="S6" s="7"/>
      <c r="T6" s="19"/>
      <c r="U6" s="51"/>
    </row>
    <row r="7" spans="1:21" ht="24.75" customHeight="1">
      <c r="A7" s="19">
        <v>4</v>
      </c>
      <c r="B7" s="20" t="s">
        <v>49</v>
      </c>
      <c r="C7" s="10">
        <v>3</v>
      </c>
      <c r="D7" s="10">
        <v>0</v>
      </c>
      <c r="E7" s="10">
        <v>2</v>
      </c>
      <c r="F7" s="7"/>
      <c r="G7" s="10">
        <v>6</v>
      </c>
      <c r="H7" s="10">
        <v>6</v>
      </c>
      <c r="I7" s="13">
        <v>2</v>
      </c>
      <c r="J7" s="10" t="s">
        <v>8</v>
      </c>
      <c r="K7" s="7"/>
      <c r="L7" s="7"/>
      <c r="M7" s="10">
        <f>SUM(N7/P7)</f>
        <v>67.8970588235294</v>
      </c>
      <c r="N7" s="10">
        <f>'Punteggi fatti'!H43</f>
        <v>2308.5</v>
      </c>
      <c r="O7" s="7"/>
      <c r="P7" s="10">
        <f>COUNTIF('Classifica x giornata'!B32:L36,"0")+COUNTIF('Classifica x giornata'!B32:L36,"1")+COUNTIF('Classifica x giornata'!B32:L36,"3")</f>
        <v>34</v>
      </c>
      <c r="Q7" s="7"/>
      <c r="R7" s="13">
        <f>'Classifica x giornata'!O36</f>
        <v>51</v>
      </c>
      <c r="S7" s="7"/>
      <c r="T7" s="19"/>
      <c r="U7" s="51"/>
    </row>
    <row r="8" spans="1:21" ht="24.75" customHeight="1">
      <c r="A8" s="19">
        <v>5</v>
      </c>
      <c r="B8" s="20" t="s">
        <v>46</v>
      </c>
      <c r="C8" s="10">
        <v>2</v>
      </c>
      <c r="D8" s="10">
        <v>1</v>
      </c>
      <c r="E8" s="10">
        <v>2</v>
      </c>
      <c r="F8" s="7"/>
      <c r="G8" s="10">
        <v>6</v>
      </c>
      <c r="H8" s="10">
        <v>8</v>
      </c>
      <c r="I8" s="13">
        <v>4</v>
      </c>
      <c r="J8" s="10" t="s">
        <v>9</v>
      </c>
      <c r="K8" s="7"/>
      <c r="L8" s="7"/>
      <c r="M8" s="10">
        <f>SUM(N8/P8)</f>
        <v>67.32352941176471</v>
      </c>
      <c r="N8" s="10">
        <f>'Punteggi fatti'!L43</f>
        <v>2289</v>
      </c>
      <c r="O8" s="7"/>
      <c r="P8" s="10">
        <f>COUNTIF('Classifica x giornata'!B52:L56,"0")+COUNTIF('Classifica x giornata'!B52:L56,"1")+COUNTIF('Classifica x giornata'!B52:L56,"3")</f>
        <v>34</v>
      </c>
      <c r="Q8" s="7"/>
      <c r="R8" s="10">
        <f>'Classifica x giornata'!O56</f>
        <v>53</v>
      </c>
      <c r="S8" s="7"/>
      <c r="T8" s="19"/>
      <c r="U8" s="51"/>
    </row>
    <row r="9" spans="1:21" ht="24.75" customHeight="1">
      <c r="A9" s="19">
        <v>6</v>
      </c>
      <c r="B9" s="20" t="s">
        <v>44</v>
      </c>
      <c r="C9" s="10">
        <v>6</v>
      </c>
      <c r="D9" s="10">
        <v>0</v>
      </c>
      <c r="E9" s="10">
        <v>0</v>
      </c>
      <c r="F9" s="7"/>
      <c r="G9" s="10">
        <v>16</v>
      </c>
      <c r="H9" s="10">
        <v>6</v>
      </c>
      <c r="I9" s="13">
        <v>1</v>
      </c>
      <c r="J9" s="10" t="s">
        <v>8</v>
      </c>
      <c r="K9" s="7"/>
      <c r="L9" s="7"/>
      <c r="M9" s="10">
        <f>SUM(N9/P9)</f>
        <v>67.30263157894737</v>
      </c>
      <c r="N9" s="10">
        <f>'Punteggi fatti'!E43</f>
        <v>2557.5</v>
      </c>
      <c r="O9" s="7"/>
      <c r="P9" s="10">
        <f>COUNTIF('Classifica x giornata'!B17:L21,"0")+COUNTIF('Classifica x giornata'!B17:L21,"1")+COUNTIF('Classifica x giornata'!B17:L21,"3")</f>
        <v>38</v>
      </c>
      <c r="Q9" s="7"/>
      <c r="R9" s="13">
        <f>'Classifica x giornata'!O21</f>
        <v>56</v>
      </c>
      <c r="S9" s="7"/>
      <c r="T9" s="19"/>
      <c r="U9" s="51"/>
    </row>
    <row r="10" spans="1:21" ht="24.75" customHeight="1">
      <c r="A10" s="19">
        <v>7</v>
      </c>
      <c r="B10" s="20" t="s">
        <v>29</v>
      </c>
      <c r="C10" s="10">
        <v>1</v>
      </c>
      <c r="D10" s="10">
        <v>0</v>
      </c>
      <c r="E10" s="10">
        <v>4</v>
      </c>
      <c r="F10" s="7"/>
      <c r="G10" s="10">
        <v>3</v>
      </c>
      <c r="H10" s="10">
        <v>6</v>
      </c>
      <c r="I10" s="13">
        <v>7</v>
      </c>
      <c r="J10" s="10" t="s">
        <v>8</v>
      </c>
      <c r="K10" s="7"/>
      <c r="L10" s="7"/>
      <c r="M10" s="10">
        <f>SUM(N10/P10)</f>
        <v>67.12820512820512</v>
      </c>
      <c r="N10" s="10">
        <f>'Punteggi fatti'!C43</f>
        <v>2618</v>
      </c>
      <c r="O10" s="7"/>
      <c r="P10" s="10">
        <f>COUNTIF('Classifica x giornata'!B7:L11,"0")+COUNTIF('Classifica x giornata'!B7:L11,"1")+COUNTIF('Classifica x giornata'!B7:L11,"3")</f>
        <v>39</v>
      </c>
      <c r="Q10" s="7"/>
      <c r="R10" s="13">
        <f>'Classifica x giornata'!O11</f>
        <v>48</v>
      </c>
      <c r="S10" s="7"/>
      <c r="T10" s="19"/>
      <c r="U10" s="51"/>
    </row>
    <row r="11" spans="1:21" ht="24.75" customHeight="1">
      <c r="A11" s="19">
        <v>8</v>
      </c>
      <c r="B11" s="20" t="s">
        <v>45</v>
      </c>
      <c r="C11" s="10">
        <v>3</v>
      </c>
      <c r="D11" s="10">
        <v>0</v>
      </c>
      <c r="E11" s="10">
        <v>2</v>
      </c>
      <c r="F11" s="7"/>
      <c r="G11" s="10">
        <v>6</v>
      </c>
      <c r="H11" s="10">
        <v>6</v>
      </c>
      <c r="I11" s="13">
        <v>2</v>
      </c>
      <c r="J11" s="10" t="s">
        <v>8</v>
      </c>
      <c r="K11" s="7"/>
      <c r="L11" s="7"/>
      <c r="M11" s="10">
        <f>SUM(N11/P11)</f>
        <v>66.71212121212122</v>
      </c>
      <c r="N11" s="10">
        <f>'Punteggi fatti'!G43</f>
        <v>2201.5</v>
      </c>
      <c r="O11" s="7"/>
      <c r="P11" s="10">
        <f>COUNTIF('Classifica x giornata'!B27:L31,"0")+COUNTIF('Classifica x giornata'!B27:L31,"1")+COUNTIF('Classifica x giornata'!B27:L31,"3")</f>
        <v>33</v>
      </c>
      <c r="Q11" s="7"/>
      <c r="R11" s="13">
        <f>'Classifica x giornata'!O31</f>
        <v>37</v>
      </c>
      <c r="S11" s="7"/>
      <c r="T11" s="19"/>
      <c r="U11" s="51"/>
    </row>
    <row r="12" spans="1:21" ht="24.75" customHeight="1">
      <c r="A12" s="19">
        <v>9</v>
      </c>
      <c r="B12" s="20" t="s">
        <v>26</v>
      </c>
      <c r="C12" s="10">
        <v>2</v>
      </c>
      <c r="D12" s="10">
        <v>1</v>
      </c>
      <c r="E12" s="10">
        <v>2</v>
      </c>
      <c r="F12" s="7"/>
      <c r="G12" s="10">
        <v>6</v>
      </c>
      <c r="H12" s="10">
        <v>8</v>
      </c>
      <c r="I12" s="13">
        <v>4</v>
      </c>
      <c r="J12" s="10" t="s">
        <v>9</v>
      </c>
      <c r="K12" s="7"/>
      <c r="L12" s="7"/>
      <c r="M12" s="10">
        <f>SUM(N12/P12)</f>
        <v>65.11290322580645</v>
      </c>
      <c r="N12" s="10">
        <f>'Punteggi fatti'!J43</f>
        <v>2018.5</v>
      </c>
      <c r="O12" s="7"/>
      <c r="P12" s="10">
        <f>COUNTIF('Classifica x giornata'!B42:L46,"0")+COUNTIF('Classifica x giornata'!B42:L46,"1")+COUNTIF('Classifica x giornata'!B42:L46,"3")</f>
        <v>31</v>
      </c>
      <c r="Q12" s="7"/>
      <c r="R12" s="13">
        <f>'Classifica x giornata'!O46</f>
        <v>27</v>
      </c>
      <c r="S12" s="7"/>
      <c r="T12" s="19"/>
      <c r="U12" s="51"/>
    </row>
    <row r="13" spans="1:21" ht="24.75" customHeight="1">
      <c r="A13" s="19">
        <v>10</v>
      </c>
      <c r="B13" s="20" t="s">
        <v>47</v>
      </c>
      <c r="C13" s="10">
        <v>2</v>
      </c>
      <c r="D13" s="10">
        <v>1</v>
      </c>
      <c r="E13" s="10">
        <v>2</v>
      </c>
      <c r="F13" s="7"/>
      <c r="G13" s="10">
        <v>6</v>
      </c>
      <c r="H13" s="10">
        <v>8</v>
      </c>
      <c r="I13" s="13">
        <v>4</v>
      </c>
      <c r="J13" s="10" t="s">
        <v>9</v>
      </c>
      <c r="K13" s="8"/>
      <c r="L13" s="8"/>
      <c r="M13" s="10">
        <f>SUM(N13/P13)</f>
        <v>63.903225806451616</v>
      </c>
      <c r="N13" s="10">
        <f>'Punteggi fatti'!K43</f>
        <v>1981</v>
      </c>
      <c r="O13" s="8"/>
      <c r="P13" s="10">
        <f>COUNTIF('Classifica x giornata'!B47:L51,"0")+COUNTIF('Classifica x giornata'!B47:L51,"1")+COUNTIF('Classifica x giornata'!B47:L51,"3")</f>
        <v>31</v>
      </c>
      <c r="Q13" s="8"/>
      <c r="R13" s="13">
        <f>'Classifica x giornata'!O51</f>
        <v>28</v>
      </c>
      <c r="S13" s="7"/>
      <c r="T13" s="19"/>
      <c r="U13" s="51"/>
    </row>
    <row r="14" spans="1:20" ht="14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N14" s="9"/>
      <c r="O14" s="9"/>
      <c r="P14" s="9"/>
      <c r="Q14" s="9"/>
      <c r="R14" s="9"/>
      <c r="S14" s="9"/>
      <c r="T14" s="8"/>
    </row>
    <row r="15" spans="1:20" ht="14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N15" s="9"/>
      <c r="O15" s="9"/>
      <c r="P15" s="9"/>
      <c r="Q15" s="9"/>
      <c r="R15" s="9"/>
      <c r="S15" s="9"/>
      <c r="T15" s="8"/>
    </row>
    <row r="16" spans="1:20" ht="14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N16" s="9"/>
      <c r="O16" s="9"/>
      <c r="P16" s="9"/>
      <c r="Q16" s="9"/>
      <c r="R16" s="9"/>
      <c r="S16" s="9"/>
      <c r="T16" s="8"/>
    </row>
    <row r="17" spans="1:20" ht="14.25">
      <c r="A17" s="8"/>
      <c r="B17" s="20" t="s">
        <v>18</v>
      </c>
      <c r="C17" s="10">
        <v>2</v>
      </c>
      <c r="D17" s="10">
        <v>1</v>
      </c>
      <c r="E17" s="10">
        <v>2</v>
      </c>
      <c r="F17" s="7"/>
      <c r="G17" s="10">
        <v>6</v>
      </c>
      <c r="H17" s="10">
        <v>8</v>
      </c>
      <c r="I17" s="13">
        <v>4</v>
      </c>
      <c r="J17" s="10" t="s">
        <v>9</v>
      </c>
      <c r="K17" s="8"/>
      <c r="L17" s="8"/>
      <c r="M17" s="10">
        <f>SUM(M4:M13)/10</f>
        <v>67.3142979714536</v>
      </c>
      <c r="N17" s="9"/>
      <c r="O17" s="9"/>
      <c r="P17" s="9"/>
      <c r="Q17" s="9"/>
      <c r="R17" s="9"/>
      <c r="S17" s="9"/>
      <c r="T17" s="8"/>
    </row>
    <row r="18" spans="1:20" ht="14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9"/>
      <c r="O18" s="9"/>
      <c r="P18" s="9"/>
      <c r="Q18" s="9"/>
      <c r="R18" s="9"/>
      <c r="S18" s="9"/>
      <c r="T18" s="8"/>
    </row>
    <row r="19" spans="14:18" ht="14.25">
      <c r="N19" s="9"/>
      <c r="O19" s="9"/>
      <c r="P19" s="9"/>
      <c r="Q19" s="9"/>
      <c r="R19" s="9"/>
    </row>
    <row r="20" spans="14:18" ht="14.25">
      <c r="N20" s="9"/>
      <c r="O20" s="9"/>
      <c r="P20" s="9"/>
      <c r="Q20" s="9"/>
      <c r="R20" s="9"/>
    </row>
    <row r="22" ht="14.25">
      <c r="N22" s="9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</cols>
  <sheetData>
    <row r="1" spans="1:20" s="1" customFormat="1" ht="16.5" customHeight="1">
      <c r="A1" s="52" t="s">
        <v>3</v>
      </c>
      <c r="B1" s="52" t="s">
        <v>1</v>
      </c>
      <c r="C1" s="54" t="s">
        <v>11</v>
      </c>
      <c r="D1" s="58"/>
      <c r="E1" s="55"/>
      <c r="F1" s="22"/>
      <c r="G1" s="23" t="s">
        <v>13</v>
      </c>
      <c r="H1" s="23" t="s">
        <v>13</v>
      </c>
      <c r="I1" s="54" t="s">
        <v>15</v>
      </c>
      <c r="J1" s="55"/>
      <c r="K1" s="22"/>
      <c r="L1" s="26"/>
      <c r="M1" s="23" t="s">
        <v>18</v>
      </c>
      <c r="N1" s="23" t="s">
        <v>20</v>
      </c>
      <c r="O1" s="22"/>
      <c r="P1" s="23" t="s">
        <v>11</v>
      </c>
      <c r="Q1" s="25"/>
      <c r="R1" s="52" t="s">
        <v>6</v>
      </c>
      <c r="S1" s="22"/>
      <c r="T1" s="52" t="s">
        <v>3</v>
      </c>
    </row>
    <row r="2" spans="1:20" s="1" customFormat="1" ht="16.5" customHeight="1">
      <c r="A2" s="68"/>
      <c r="B2" s="68"/>
      <c r="C2" s="14" t="s">
        <v>23</v>
      </c>
      <c r="D2" s="14" t="s">
        <v>24</v>
      </c>
      <c r="E2" s="14" t="s">
        <v>25</v>
      </c>
      <c r="F2" s="21"/>
      <c r="G2" s="24" t="s">
        <v>12</v>
      </c>
      <c r="H2" s="24" t="s">
        <v>14</v>
      </c>
      <c r="I2" s="56" t="s">
        <v>16</v>
      </c>
      <c r="J2" s="57"/>
      <c r="K2" s="21"/>
      <c r="L2" s="21"/>
      <c r="M2" s="24" t="s">
        <v>22</v>
      </c>
      <c r="N2" s="24" t="s">
        <v>19</v>
      </c>
      <c r="O2" s="21"/>
      <c r="P2" s="24" t="s">
        <v>7</v>
      </c>
      <c r="Q2" s="21"/>
      <c r="R2" s="68"/>
      <c r="S2" s="21"/>
      <c r="T2" s="69"/>
    </row>
    <row r="3" spans="1:20" ht="24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  <c r="S3" s="9"/>
      <c r="T3" s="8"/>
    </row>
    <row r="4" spans="1:20" ht="24.75" customHeight="1">
      <c r="A4" s="19">
        <v>1</v>
      </c>
      <c r="B4" s="20" t="s">
        <v>47</v>
      </c>
      <c r="C4" s="10">
        <v>2</v>
      </c>
      <c r="D4" s="10">
        <v>1</v>
      </c>
      <c r="E4" s="10">
        <v>2</v>
      </c>
      <c r="F4" s="7"/>
      <c r="G4" s="10">
        <v>6</v>
      </c>
      <c r="H4" s="10">
        <v>8</v>
      </c>
      <c r="I4" s="13">
        <v>4</v>
      </c>
      <c r="J4" s="10" t="s">
        <v>9</v>
      </c>
      <c r="K4" s="5"/>
      <c r="L4" s="5"/>
      <c r="M4" s="10">
        <f>SUM(N4/P4)</f>
        <v>68.30645161290323</v>
      </c>
      <c r="N4" s="10">
        <f>'Punteggi subiti'!K43</f>
        <v>2117.5</v>
      </c>
      <c r="O4" s="5"/>
      <c r="P4" s="10">
        <f>COUNTIF('Classifica x giornata'!B47:L51,"0")+COUNTIF('Classifica x giornata'!B47:L51,"1")+COUNTIF('Classifica x giornata'!B47:L51,"3")</f>
        <v>31</v>
      </c>
      <c r="Q4" s="5"/>
      <c r="R4" s="13">
        <f>'Classifica x giornata'!O51</f>
        <v>28</v>
      </c>
      <c r="S4" s="5"/>
      <c r="T4" s="19"/>
    </row>
    <row r="5" spans="1:20" ht="24.75" customHeight="1">
      <c r="A5" s="19">
        <v>2</v>
      </c>
      <c r="B5" s="20" t="s">
        <v>44</v>
      </c>
      <c r="C5" s="10">
        <v>6</v>
      </c>
      <c r="D5" s="10">
        <v>0</v>
      </c>
      <c r="E5" s="10">
        <v>0</v>
      </c>
      <c r="F5" s="7"/>
      <c r="G5" s="10">
        <v>16</v>
      </c>
      <c r="H5" s="10">
        <v>6</v>
      </c>
      <c r="I5" s="13">
        <v>1</v>
      </c>
      <c r="J5" s="10" t="s">
        <v>8</v>
      </c>
      <c r="K5" s="7"/>
      <c r="L5" s="7"/>
      <c r="M5" s="10">
        <f>SUM(N5/P5)</f>
        <v>67.98684210526316</v>
      </c>
      <c r="N5" s="10">
        <f>'Punteggi subiti'!E43</f>
        <v>2583.5</v>
      </c>
      <c r="O5" s="7"/>
      <c r="P5" s="10">
        <f>COUNTIF('Classifica x giornata'!B17:L21,"0")+COUNTIF('Classifica x giornata'!B17:L21,"1")+COUNTIF('Classifica x giornata'!B17:L21,"3")</f>
        <v>38</v>
      </c>
      <c r="Q5" s="7"/>
      <c r="R5" s="13">
        <f>'Classifica x giornata'!O21</f>
        <v>56</v>
      </c>
      <c r="S5" s="7"/>
      <c r="T5" s="19"/>
    </row>
    <row r="6" spans="1:20" ht="24.75" customHeight="1">
      <c r="A6" s="19">
        <v>3</v>
      </c>
      <c r="B6" s="20" t="s">
        <v>29</v>
      </c>
      <c r="C6" s="10">
        <v>1</v>
      </c>
      <c r="D6" s="10">
        <v>0</v>
      </c>
      <c r="E6" s="10">
        <v>4</v>
      </c>
      <c r="F6" s="7"/>
      <c r="G6" s="10">
        <v>3</v>
      </c>
      <c r="H6" s="10">
        <v>6</v>
      </c>
      <c r="I6" s="13">
        <v>7</v>
      </c>
      <c r="J6" s="10" t="s">
        <v>8</v>
      </c>
      <c r="K6" s="8"/>
      <c r="L6" s="8"/>
      <c r="M6" s="10">
        <f>SUM(N6/P6)</f>
        <v>67.96153846153847</v>
      </c>
      <c r="N6" s="10">
        <f>'Punteggi subiti'!C43</f>
        <v>2650.5</v>
      </c>
      <c r="O6" s="8"/>
      <c r="P6" s="10">
        <f>COUNTIF('Classifica x giornata'!B7:L11,"0")+COUNTIF('Classifica x giornata'!B7:L11,"1")+COUNTIF('Classifica x giornata'!B7:L11,"3")</f>
        <v>39</v>
      </c>
      <c r="Q6" s="8"/>
      <c r="R6" s="13">
        <f>'Classifica x giornata'!O11</f>
        <v>48</v>
      </c>
      <c r="S6" s="7"/>
      <c r="T6" s="19"/>
    </row>
    <row r="7" spans="1:20" ht="24.75" customHeight="1">
      <c r="A7" s="19">
        <v>4</v>
      </c>
      <c r="B7" s="20" t="s">
        <v>50</v>
      </c>
      <c r="C7" s="10">
        <v>1</v>
      </c>
      <c r="D7" s="10">
        <v>0</v>
      </c>
      <c r="E7" s="10">
        <v>4</v>
      </c>
      <c r="F7" s="8"/>
      <c r="G7" s="10">
        <v>6</v>
      </c>
      <c r="H7" s="10">
        <v>9</v>
      </c>
      <c r="I7" s="13">
        <v>5</v>
      </c>
      <c r="J7" s="10" t="s">
        <v>10</v>
      </c>
      <c r="K7" s="8"/>
      <c r="L7" s="8"/>
      <c r="M7" s="10">
        <f>SUM(N7/P7)</f>
        <v>67.89024390243902</v>
      </c>
      <c r="N7" s="10">
        <f>'Punteggi subiti'!F43</f>
        <v>2783.5</v>
      </c>
      <c r="O7" s="8"/>
      <c r="P7" s="10">
        <f>COUNTIF('Classifica x giornata'!B22:L26,"0")+COUNTIF('Classifica x giornata'!B22:L26,"1")+COUNTIF('Classifica x giornata'!B22:L26,"3")</f>
        <v>41</v>
      </c>
      <c r="Q7" s="8"/>
      <c r="R7" s="13">
        <f>'Classifica x giornata'!O26</f>
        <v>66</v>
      </c>
      <c r="S7" s="7"/>
      <c r="T7" s="19"/>
    </row>
    <row r="8" spans="1:20" ht="24.75" customHeight="1">
      <c r="A8" s="19">
        <v>5</v>
      </c>
      <c r="B8" s="20" t="s">
        <v>45</v>
      </c>
      <c r="C8" s="10">
        <v>3</v>
      </c>
      <c r="D8" s="10">
        <v>0</v>
      </c>
      <c r="E8" s="10">
        <v>2</v>
      </c>
      <c r="F8" s="7"/>
      <c r="G8" s="10">
        <v>6</v>
      </c>
      <c r="H8" s="10">
        <v>6</v>
      </c>
      <c r="I8" s="13">
        <v>2</v>
      </c>
      <c r="J8" s="10" t="s">
        <v>8</v>
      </c>
      <c r="K8" s="7"/>
      <c r="L8" s="7"/>
      <c r="M8" s="10">
        <f>SUM(N8/P8)</f>
        <v>67.53030303030303</v>
      </c>
      <c r="N8" s="10">
        <f>'Punteggi subiti'!G43</f>
        <v>2228.5</v>
      </c>
      <c r="O8" s="7"/>
      <c r="P8" s="10">
        <f>COUNTIF('Classifica x giornata'!B27:L31,"0")+COUNTIF('Classifica x giornata'!B27:L31,"1")+COUNTIF('Classifica x giornata'!B27:L31,"3")</f>
        <v>33</v>
      </c>
      <c r="Q8" s="7"/>
      <c r="R8" s="13">
        <f>'Classifica x giornata'!O31</f>
        <v>37</v>
      </c>
      <c r="S8" s="7"/>
      <c r="T8" s="19"/>
    </row>
    <row r="9" spans="1:20" ht="24.75" customHeight="1">
      <c r="A9" s="19">
        <v>6</v>
      </c>
      <c r="B9" s="20" t="s">
        <v>30</v>
      </c>
      <c r="C9" s="10">
        <v>6</v>
      </c>
      <c r="D9" s="10">
        <v>0</v>
      </c>
      <c r="E9" s="10">
        <v>0</v>
      </c>
      <c r="F9" s="7"/>
      <c r="G9" s="10">
        <v>16</v>
      </c>
      <c r="H9" s="10">
        <v>6</v>
      </c>
      <c r="I9" s="13">
        <v>1</v>
      </c>
      <c r="J9" s="10" t="s">
        <v>8</v>
      </c>
      <c r="K9" s="7"/>
      <c r="L9" s="7"/>
      <c r="M9" s="10">
        <f>SUM(N9/P9)</f>
        <v>67.32558139534883</v>
      </c>
      <c r="N9" s="10">
        <f>'Punteggi subiti'!D43</f>
        <v>2895</v>
      </c>
      <c r="O9" s="7"/>
      <c r="P9" s="10">
        <f>COUNTIF('Classifica x giornata'!B12:L16,"0")+COUNTIF('Classifica x giornata'!B12:L16,"1")+COUNTIF('Classifica x giornata'!B12:L16,"3")</f>
        <v>43</v>
      </c>
      <c r="Q9" s="7"/>
      <c r="R9" s="13">
        <f>'Classifica x giornata'!O16</f>
        <v>78</v>
      </c>
      <c r="S9" s="7"/>
      <c r="T9" s="19"/>
    </row>
    <row r="10" spans="1:20" ht="24.75" customHeight="1">
      <c r="A10" s="19">
        <v>7</v>
      </c>
      <c r="B10" s="20" t="s">
        <v>26</v>
      </c>
      <c r="C10" s="10">
        <v>2</v>
      </c>
      <c r="D10" s="10">
        <v>1</v>
      </c>
      <c r="E10" s="10">
        <v>2</v>
      </c>
      <c r="F10" s="7"/>
      <c r="G10" s="10">
        <v>6</v>
      </c>
      <c r="H10" s="10">
        <v>8</v>
      </c>
      <c r="I10" s="13">
        <v>4</v>
      </c>
      <c r="J10" s="10" t="s">
        <v>9</v>
      </c>
      <c r="K10" s="7"/>
      <c r="L10" s="7"/>
      <c r="M10" s="10">
        <f>SUM(N10/P10)</f>
        <v>67.2741935483871</v>
      </c>
      <c r="N10" s="10">
        <f>'Punteggi subiti'!J43</f>
        <v>2085.5</v>
      </c>
      <c r="O10" s="7"/>
      <c r="P10" s="10">
        <f>COUNTIF('Classifica x giornata'!B42:L46,"0")+COUNTIF('Classifica x giornata'!B42:L46,"1")+COUNTIF('Classifica x giornata'!B42:L46,"3")</f>
        <v>31</v>
      </c>
      <c r="Q10" s="7"/>
      <c r="R10" s="13">
        <f>'Classifica x giornata'!O46</f>
        <v>27</v>
      </c>
      <c r="S10" s="7"/>
      <c r="T10" s="19"/>
    </row>
    <row r="11" spans="1:20" ht="24.75" customHeight="1">
      <c r="A11" s="19">
        <v>8</v>
      </c>
      <c r="B11" s="20" t="s">
        <v>46</v>
      </c>
      <c r="C11" s="10">
        <v>2</v>
      </c>
      <c r="D11" s="10">
        <v>1</v>
      </c>
      <c r="E11" s="10">
        <v>2</v>
      </c>
      <c r="F11" s="7"/>
      <c r="G11" s="10">
        <v>6</v>
      </c>
      <c r="H11" s="10">
        <v>8</v>
      </c>
      <c r="I11" s="13">
        <v>4</v>
      </c>
      <c r="J11" s="10" t="s">
        <v>9</v>
      </c>
      <c r="K11" s="7"/>
      <c r="L11" s="7"/>
      <c r="M11" s="10">
        <f>SUM(N11/P11)</f>
        <v>66.94117647058823</v>
      </c>
      <c r="N11" s="10">
        <f>'Punteggi subiti'!L43</f>
        <v>2276</v>
      </c>
      <c r="O11" s="7"/>
      <c r="P11" s="10">
        <f>COUNTIF('Classifica x giornata'!B52:L56,"0")+COUNTIF('Classifica x giornata'!B52:L56,"1")+COUNTIF('Classifica x giornata'!B52:L56,"3")</f>
        <v>34</v>
      </c>
      <c r="Q11" s="7"/>
      <c r="R11" s="10">
        <f>'Classifica x giornata'!O56</f>
        <v>53</v>
      </c>
      <c r="S11" s="7"/>
      <c r="T11" s="19"/>
    </row>
    <row r="12" spans="1:20" ht="24.75" customHeight="1">
      <c r="A12" s="19">
        <v>9</v>
      </c>
      <c r="B12" s="20" t="s">
        <v>49</v>
      </c>
      <c r="C12" s="10">
        <v>3</v>
      </c>
      <c r="D12" s="10">
        <v>0</v>
      </c>
      <c r="E12" s="10">
        <v>2</v>
      </c>
      <c r="F12" s="7"/>
      <c r="G12" s="10">
        <v>6</v>
      </c>
      <c r="H12" s="10">
        <v>6</v>
      </c>
      <c r="I12" s="13">
        <v>2</v>
      </c>
      <c r="J12" s="10" t="s">
        <v>8</v>
      </c>
      <c r="K12" s="7"/>
      <c r="L12" s="7"/>
      <c r="M12" s="10">
        <f>SUM(N12/P12)</f>
        <v>66.72058823529412</v>
      </c>
      <c r="N12" s="10">
        <f>'Punteggi subiti'!H43</f>
        <v>2268.5</v>
      </c>
      <c r="O12" s="7"/>
      <c r="P12" s="10">
        <f>COUNTIF('Classifica x giornata'!B32:L36,"0")+COUNTIF('Classifica x giornata'!B32:L36,"1")+COUNTIF('Classifica x giornata'!B32:L36,"3")</f>
        <v>34</v>
      </c>
      <c r="Q12" s="7"/>
      <c r="R12" s="13">
        <f>'Classifica x giornata'!O36</f>
        <v>51</v>
      </c>
      <c r="S12" s="7"/>
      <c r="T12" s="19"/>
    </row>
    <row r="13" spans="1:20" ht="24.75" customHeight="1">
      <c r="A13" s="19">
        <v>10</v>
      </c>
      <c r="B13" s="20" t="s">
        <v>0</v>
      </c>
      <c r="C13" s="10">
        <v>2</v>
      </c>
      <c r="D13" s="10">
        <v>0</v>
      </c>
      <c r="E13" s="10">
        <v>3</v>
      </c>
      <c r="F13" s="7"/>
      <c r="G13" s="10">
        <v>3</v>
      </c>
      <c r="H13" s="10">
        <v>3</v>
      </c>
      <c r="I13" s="13">
        <v>6</v>
      </c>
      <c r="J13" s="10" t="s">
        <v>9</v>
      </c>
      <c r="K13" s="7"/>
      <c r="L13" s="7"/>
      <c r="M13" s="10">
        <f>SUM(N13/P13)</f>
        <v>66.30882352941177</v>
      </c>
      <c r="N13" s="10">
        <f>'Punteggi subiti'!I43</f>
        <v>2254.5</v>
      </c>
      <c r="O13" s="7"/>
      <c r="P13" s="10">
        <f>COUNTIF('Classifica x giornata'!B37:L41,"0")+COUNTIF('Classifica x giornata'!B37:L41,"1")+COUNTIF('Classifica x giornata'!B37:L41,"3")</f>
        <v>34</v>
      </c>
      <c r="Q13" s="7"/>
      <c r="R13" s="13">
        <f>'Classifica x giornata'!O41</f>
        <v>52</v>
      </c>
      <c r="S13" s="7"/>
      <c r="T13" s="19"/>
    </row>
    <row r="14" spans="1:20" ht="14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N14" s="9"/>
      <c r="O14" s="9"/>
      <c r="P14" s="9"/>
      <c r="Q14" s="9"/>
      <c r="R14" s="9"/>
      <c r="S14" s="9"/>
      <c r="T14" s="8"/>
    </row>
    <row r="15" spans="1:20" ht="14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N15" s="9"/>
      <c r="O15" s="9"/>
      <c r="P15" s="9"/>
      <c r="Q15" s="9"/>
      <c r="R15" s="9"/>
      <c r="S15" s="9"/>
      <c r="T15" s="8"/>
    </row>
    <row r="16" spans="1:20" ht="14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N16" s="9"/>
      <c r="O16" s="9"/>
      <c r="P16" s="9"/>
      <c r="Q16" s="9"/>
      <c r="R16" s="9"/>
      <c r="S16" s="9"/>
      <c r="T16" s="8"/>
    </row>
    <row r="17" ht="14.25">
      <c r="N17" s="9"/>
    </row>
    <row r="18" ht="14.25">
      <c r="N18" s="9"/>
    </row>
    <row r="19" ht="14.25">
      <c r="N19" s="9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cp:lastPrinted>2005-08-23T10:21:43Z</cp:lastPrinted>
  <dcterms:created xsi:type="dcterms:W3CDTF">2004-09-11T17:42:41Z</dcterms:created>
  <dcterms:modified xsi:type="dcterms:W3CDTF">2012-05-14T07:47:13Z</dcterms:modified>
  <cp:category/>
  <cp:version/>
  <cp:contentType/>
  <cp:contentStatus/>
</cp:coreProperties>
</file>